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7490" windowHeight="7995" firstSheet="4" activeTab="4"/>
  </bookViews>
  <sheets>
    <sheet name="Hoja1" sheetId="2" state="hidden" r:id="rId1"/>
    <sheet name="2013 ejemplo" sheetId="3" state="hidden" r:id="rId2"/>
    <sheet name="Hoja2" sheetId="4" state="hidden" r:id="rId3"/>
    <sheet name="buena 2015" sheetId="6" state="hidden" r:id="rId4"/>
    <sheet name="TSSA " sheetId="7" r:id="rId5"/>
  </sheets>
  <calcPr calcId="152511"/>
</workbook>
</file>

<file path=xl/calcChain.xml><?xml version="1.0" encoding="utf-8"?>
<calcChain xmlns="http://schemas.openxmlformats.org/spreadsheetml/2006/main">
  <c r="E8" i="7"/>
  <c r="D71"/>
  <c r="G71"/>
  <c r="C71"/>
  <c r="J69"/>
  <c r="I69"/>
  <c r="H69"/>
  <c r="E69"/>
  <c r="J68"/>
  <c r="I68"/>
  <c r="H68"/>
  <c r="E68"/>
  <c r="J67"/>
  <c r="I67"/>
  <c r="H67"/>
  <c r="E67"/>
  <c r="J66"/>
  <c r="I66"/>
  <c r="H66"/>
  <c r="E66"/>
  <c r="J65"/>
  <c r="I65"/>
  <c r="H65"/>
  <c r="E65"/>
  <c r="J64"/>
  <c r="I64"/>
  <c r="H64"/>
  <c r="E64"/>
  <c r="J63"/>
  <c r="I63"/>
  <c r="H63"/>
  <c r="E63"/>
  <c r="J62"/>
  <c r="I62"/>
  <c r="H62"/>
  <c r="E62"/>
  <c r="J61"/>
  <c r="I61"/>
  <c r="H61"/>
  <c r="E61"/>
  <c r="J60"/>
  <c r="I60"/>
  <c r="H60"/>
  <c r="E60"/>
  <c r="J59"/>
  <c r="I59"/>
  <c r="H59"/>
  <c r="E59"/>
  <c r="J58"/>
  <c r="I58"/>
  <c r="H58"/>
  <c r="E58"/>
  <c r="J57"/>
  <c r="I57"/>
  <c r="H57"/>
  <c r="E57"/>
  <c r="J56"/>
  <c r="I56"/>
  <c r="H56"/>
  <c r="E56"/>
  <c r="J55"/>
  <c r="I55"/>
  <c r="H55"/>
  <c r="E55"/>
  <c r="J54"/>
  <c r="I54"/>
  <c r="H54"/>
  <c r="E54"/>
  <c r="J53"/>
  <c r="I53"/>
  <c r="H53"/>
  <c r="E53"/>
  <c r="J52"/>
  <c r="I52"/>
  <c r="H52"/>
  <c r="E52"/>
  <c r="J51"/>
  <c r="I51"/>
  <c r="H51"/>
  <c r="E51"/>
  <c r="J50"/>
  <c r="I50"/>
  <c r="H50"/>
  <c r="E50"/>
  <c r="J49"/>
  <c r="I49"/>
  <c r="H49"/>
  <c r="E49"/>
  <c r="J48"/>
  <c r="I48"/>
  <c r="H48"/>
  <c r="E48"/>
  <c r="J47"/>
  <c r="I47"/>
  <c r="H47"/>
  <c r="E47"/>
  <c r="J46"/>
  <c r="I46"/>
  <c r="H46"/>
  <c r="E46"/>
  <c r="J45"/>
  <c r="I45"/>
  <c r="H45"/>
  <c r="F45"/>
  <c r="F71"/>
  <c r="E45"/>
  <c r="J44"/>
  <c r="I44"/>
  <c r="H44"/>
  <c r="E44"/>
  <c r="J43"/>
  <c r="I43"/>
  <c r="H43"/>
  <c r="E43"/>
  <c r="J42"/>
  <c r="I42"/>
  <c r="H42"/>
  <c r="E42"/>
  <c r="J41"/>
  <c r="I41"/>
  <c r="H41"/>
  <c r="E41"/>
  <c r="J40"/>
  <c r="I40"/>
  <c r="H40"/>
  <c r="E40"/>
  <c r="J39"/>
  <c r="I39"/>
  <c r="H39"/>
  <c r="E39"/>
  <c r="J38"/>
  <c r="I38"/>
  <c r="H38"/>
  <c r="E38"/>
  <c r="J37"/>
  <c r="I37"/>
  <c r="H37"/>
  <c r="E37"/>
  <c r="J36"/>
  <c r="I36"/>
  <c r="H36"/>
  <c r="E36"/>
  <c r="J35"/>
  <c r="I35"/>
  <c r="H35"/>
  <c r="E35"/>
  <c r="J34"/>
  <c r="I34"/>
  <c r="H34"/>
  <c r="E34"/>
  <c r="J33"/>
  <c r="I33"/>
  <c r="H33"/>
  <c r="E33"/>
  <c r="J32"/>
  <c r="I32"/>
  <c r="H32"/>
  <c r="E32"/>
  <c r="J31"/>
  <c r="I31"/>
  <c r="H31"/>
  <c r="E31"/>
  <c r="J30"/>
  <c r="I30"/>
  <c r="H30"/>
  <c r="E30"/>
  <c r="J29"/>
  <c r="I29"/>
  <c r="H29"/>
  <c r="E29"/>
  <c r="J28"/>
  <c r="I28"/>
  <c r="H28"/>
  <c r="E28"/>
  <c r="J27"/>
  <c r="I27"/>
  <c r="H27"/>
  <c r="E27"/>
  <c r="J26"/>
  <c r="I26"/>
  <c r="H26"/>
  <c r="E26"/>
  <c r="J25"/>
  <c r="I25"/>
  <c r="H25"/>
  <c r="E25"/>
  <c r="J24"/>
  <c r="I24"/>
  <c r="H24"/>
  <c r="E24"/>
  <c r="J23"/>
  <c r="I23"/>
  <c r="H23"/>
  <c r="E23"/>
  <c r="J22"/>
  <c r="I22"/>
  <c r="H22"/>
  <c r="E22"/>
  <c r="J21"/>
  <c r="I21"/>
  <c r="H21"/>
  <c r="E21"/>
  <c r="J20"/>
  <c r="I20"/>
  <c r="H20"/>
  <c r="E20"/>
  <c r="J19"/>
  <c r="I19"/>
  <c r="H19"/>
  <c r="E19"/>
  <c r="J18"/>
  <c r="I18"/>
  <c r="H18"/>
  <c r="E18"/>
  <c r="J17"/>
  <c r="I17"/>
  <c r="H17"/>
  <c r="E17"/>
  <c r="J16"/>
  <c r="I16"/>
  <c r="H16"/>
  <c r="E16"/>
  <c r="J15"/>
  <c r="I15"/>
  <c r="H15"/>
  <c r="E15"/>
  <c r="J14"/>
  <c r="I14"/>
  <c r="H14"/>
  <c r="E14"/>
  <c r="J13"/>
  <c r="I13"/>
  <c r="H13"/>
  <c r="E13"/>
  <c r="J12"/>
  <c r="I12"/>
  <c r="H12"/>
  <c r="E12"/>
  <c r="J11"/>
  <c r="I11"/>
  <c r="H11"/>
  <c r="E11"/>
  <c r="J10"/>
  <c r="I10"/>
  <c r="H10"/>
  <c r="E10"/>
  <c r="J9"/>
  <c r="I9"/>
  <c r="H9"/>
  <c r="E9"/>
  <c r="J8"/>
  <c r="I8"/>
  <c r="H8"/>
  <c r="J7"/>
  <c r="I7"/>
  <c r="H7"/>
  <c r="E7"/>
  <c r="J6"/>
  <c r="I6"/>
  <c r="H6"/>
  <c r="E6"/>
  <c r="J5"/>
  <c r="I5"/>
  <c r="H5"/>
  <c r="E5"/>
  <c r="J4"/>
  <c r="I4"/>
  <c r="H4"/>
  <c r="E4"/>
  <c r="J3"/>
  <c r="J71"/>
  <c r="I3"/>
  <c r="I71"/>
  <c r="H3"/>
  <c r="H71"/>
  <c r="E3"/>
  <c r="E71"/>
  <c r="K36" i="6"/>
  <c r="J36"/>
  <c r="I36"/>
  <c r="K69"/>
  <c r="K66"/>
  <c r="J69"/>
  <c r="J66"/>
  <c r="I69"/>
  <c r="I66"/>
  <c r="E67"/>
  <c r="E66"/>
  <c r="F66"/>
  <c r="L66"/>
  <c r="K64"/>
  <c r="J64"/>
  <c r="I64"/>
  <c r="C71"/>
  <c r="E69"/>
  <c r="F69"/>
  <c r="L69"/>
  <c r="K68"/>
  <c r="J68"/>
  <c r="I68"/>
  <c r="E68"/>
  <c r="F68"/>
  <c r="L68"/>
  <c r="K67"/>
  <c r="J67"/>
  <c r="I67"/>
  <c r="F67"/>
  <c r="L67"/>
  <c r="K57"/>
  <c r="K56"/>
  <c r="K55"/>
  <c r="K54"/>
  <c r="K52"/>
  <c r="K51"/>
  <c r="K50"/>
  <c r="K49"/>
  <c r="K48"/>
  <c r="J57"/>
  <c r="J56"/>
  <c r="J55"/>
  <c r="J54"/>
  <c r="J52"/>
  <c r="I57"/>
  <c r="I56"/>
  <c r="I55"/>
  <c r="I54"/>
  <c r="I52"/>
  <c r="E64"/>
  <c r="F64"/>
  <c r="L64"/>
  <c r="K63"/>
  <c r="J63"/>
  <c r="I63"/>
  <c r="E63"/>
  <c r="F63"/>
  <c r="L63"/>
  <c r="E60"/>
  <c r="F60"/>
  <c r="L60"/>
  <c r="E59"/>
  <c r="F59"/>
  <c r="L59"/>
  <c r="E58"/>
  <c r="E52"/>
  <c r="K60"/>
  <c r="J60"/>
  <c r="I60"/>
  <c r="K59"/>
  <c r="J59"/>
  <c r="I59"/>
  <c r="E54"/>
  <c r="F54"/>
  <c r="K58"/>
  <c r="J58"/>
  <c r="I58"/>
  <c r="F58"/>
  <c r="L58"/>
  <c r="E57"/>
  <c r="F57"/>
  <c r="E56"/>
  <c r="F56"/>
  <c r="E55"/>
  <c r="J50"/>
  <c r="I50"/>
  <c r="E50"/>
  <c r="F50"/>
  <c r="J51"/>
  <c r="I51"/>
  <c r="E51"/>
  <c r="F51"/>
  <c r="L51"/>
  <c r="J49"/>
  <c r="J48"/>
  <c r="I48"/>
  <c r="I49"/>
  <c r="E49"/>
  <c r="F49"/>
  <c r="L49"/>
  <c r="E48"/>
  <c r="F48"/>
  <c r="C91"/>
  <c r="I45"/>
  <c r="K45"/>
  <c r="J45"/>
  <c r="G45"/>
  <c r="E45"/>
  <c r="K37"/>
  <c r="J37"/>
  <c r="I37"/>
  <c r="E37"/>
  <c r="F37"/>
  <c r="E36"/>
  <c r="F36"/>
  <c r="L36"/>
  <c r="K20"/>
  <c r="J20"/>
  <c r="I20"/>
  <c r="E20"/>
  <c r="F20"/>
  <c r="L20"/>
  <c r="K34"/>
  <c r="J34"/>
  <c r="I34"/>
  <c r="E34"/>
  <c r="F34"/>
  <c r="L34"/>
  <c r="K33"/>
  <c r="J33"/>
  <c r="I33"/>
  <c r="E33"/>
  <c r="F33"/>
  <c r="L33"/>
  <c r="K31"/>
  <c r="J31"/>
  <c r="I31"/>
  <c r="E31"/>
  <c r="F31"/>
  <c r="L31"/>
  <c r="K18"/>
  <c r="J18"/>
  <c r="I18"/>
  <c r="E18"/>
  <c r="F18"/>
  <c r="L18"/>
  <c r="I4"/>
  <c r="I5"/>
  <c r="I6"/>
  <c r="I7"/>
  <c r="I8"/>
  <c r="I9"/>
  <c r="I10"/>
  <c r="I11"/>
  <c r="I12"/>
  <c r="I13"/>
  <c r="I14"/>
  <c r="I15"/>
  <c r="I16"/>
  <c r="I17"/>
  <c r="I19"/>
  <c r="I21"/>
  <c r="I22"/>
  <c r="I23"/>
  <c r="I24"/>
  <c r="I25"/>
  <c r="I26"/>
  <c r="I27"/>
  <c r="I28"/>
  <c r="I29"/>
  <c r="I30"/>
  <c r="I32"/>
  <c r="I35"/>
  <c r="I38"/>
  <c r="I39"/>
  <c r="I40"/>
  <c r="I41"/>
  <c r="I42"/>
  <c r="I43"/>
  <c r="I44"/>
  <c r="I46"/>
  <c r="I47"/>
  <c r="I53"/>
  <c r="I61"/>
  <c r="I62"/>
  <c r="I65"/>
  <c r="I3"/>
  <c r="E4"/>
  <c r="F4"/>
  <c r="L4"/>
  <c r="J4"/>
  <c r="K4"/>
  <c r="E5"/>
  <c r="F5"/>
  <c r="J5"/>
  <c r="K5"/>
  <c r="E6"/>
  <c r="F6"/>
  <c r="J6"/>
  <c r="K6"/>
  <c r="E7"/>
  <c r="F7"/>
  <c r="L7"/>
  <c r="J7"/>
  <c r="K7"/>
  <c r="E8"/>
  <c r="F8"/>
  <c r="L8"/>
  <c r="J8"/>
  <c r="K8"/>
  <c r="E9"/>
  <c r="F9"/>
  <c r="J9"/>
  <c r="K9"/>
  <c r="E10"/>
  <c r="F10"/>
  <c r="J10"/>
  <c r="K10"/>
  <c r="E11"/>
  <c r="F11"/>
  <c r="L11"/>
  <c r="J11"/>
  <c r="K11"/>
  <c r="E12"/>
  <c r="F12"/>
  <c r="L12"/>
  <c r="J12"/>
  <c r="K12"/>
  <c r="E13"/>
  <c r="F13"/>
  <c r="J13"/>
  <c r="K13"/>
  <c r="E14"/>
  <c r="F14"/>
  <c r="J14"/>
  <c r="K14"/>
  <c r="E15"/>
  <c r="F15"/>
  <c r="L15"/>
  <c r="J15"/>
  <c r="K15"/>
  <c r="E16"/>
  <c r="F16"/>
  <c r="L16"/>
  <c r="J16"/>
  <c r="K16"/>
  <c r="E17"/>
  <c r="F17"/>
  <c r="J17"/>
  <c r="K17"/>
  <c r="E19"/>
  <c r="F19"/>
  <c r="J19"/>
  <c r="K19"/>
  <c r="E21"/>
  <c r="F21"/>
  <c r="L21"/>
  <c r="J21"/>
  <c r="K21"/>
  <c r="E22"/>
  <c r="F22"/>
  <c r="L22"/>
  <c r="J22"/>
  <c r="K22"/>
  <c r="E23"/>
  <c r="F23"/>
  <c r="J23"/>
  <c r="K23"/>
  <c r="E24"/>
  <c r="F24"/>
  <c r="J24"/>
  <c r="K24"/>
  <c r="E25"/>
  <c r="F25"/>
  <c r="L25"/>
  <c r="J25"/>
  <c r="K25"/>
  <c r="E26"/>
  <c r="F26"/>
  <c r="L26"/>
  <c r="J26"/>
  <c r="K26"/>
  <c r="E27"/>
  <c r="F27"/>
  <c r="J27"/>
  <c r="K27"/>
  <c r="E28"/>
  <c r="F28"/>
  <c r="J28"/>
  <c r="K28"/>
  <c r="E29"/>
  <c r="F29"/>
  <c r="L29"/>
  <c r="J29"/>
  <c r="K29"/>
  <c r="E30"/>
  <c r="F30"/>
  <c r="L30"/>
  <c r="J30"/>
  <c r="K30"/>
  <c r="E32"/>
  <c r="F32"/>
  <c r="J32"/>
  <c r="K32"/>
  <c r="E35"/>
  <c r="F35"/>
  <c r="J35"/>
  <c r="K35"/>
  <c r="E38"/>
  <c r="F38"/>
  <c r="J38"/>
  <c r="K38"/>
  <c r="E39"/>
  <c r="F39"/>
  <c r="L39"/>
  <c r="J39"/>
  <c r="K39"/>
  <c r="E40"/>
  <c r="F40"/>
  <c r="L40"/>
  <c r="J40"/>
  <c r="K40"/>
  <c r="E41"/>
  <c r="F41"/>
  <c r="L41"/>
  <c r="J41"/>
  <c r="K41"/>
  <c r="E42"/>
  <c r="F42"/>
  <c r="J42"/>
  <c r="K42"/>
  <c r="E43"/>
  <c r="F43"/>
  <c r="L43"/>
  <c r="J43"/>
  <c r="K43"/>
  <c r="E44"/>
  <c r="F44"/>
  <c r="L44"/>
  <c r="J44"/>
  <c r="K44"/>
  <c r="F45"/>
  <c r="L45"/>
  <c r="E46"/>
  <c r="F46"/>
  <c r="L46"/>
  <c r="J46"/>
  <c r="K46"/>
  <c r="E47"/>
  <c r="F47"/>
  <c r="J47"/>
  <c r="K47"/>
  <c r="F52"/>
  <c r="L52"/>
  <c r="E53"/>
  <c r="F53"/>
  <c r="L53"/>
  <c r="J53"/>
  <c r="K53"/>
  <c r="F55"/>
  <c r="E61"/>
  <c r="F61"/>
  <c r="L61"/>
  <c r="J61"/>
  <c r="K61"/>
  <c r="E62"/>
  <c r="F62"/>
  <c r="L62"/>
  <c r="J62"/>
  <c r="K62"/>
  <c r="E65"/>
  <c r="F65"/>
  <c r="L65"/>
  <c r="J65"/>
  <c r="K65"/>
  <c r="K3"/>
  <c r="J3"/>
  <c r="E3"/>
  <c r="F3"/>
  <c r="L3"/>
  <c r="L57"/>
  <c r="L56"/>
  <c r="L37"/>
  <c r="L54"/>
  <c r="L48"/>
  <c r="L35"/>
  <c r="L28"/>
  <c r="L24"/>
  <c r="L19"/>
  <c r="L14"/>
  <c r="L10"/>
  <c r="L6"/>
  <c r="L55"/>
  <c r="L50"/>
  <c r="L47"/>
  <c r="L32"/>
  <c r="L27"/>
  <c r="M37"/>
  <c r="O37"/>
  <c r="L23"/>
  <c r="L17"/>
  <c r="L13"/>
  <c r="L9"/>
  <c r="L5"/>
  <c r="L42"/>
  <c r="L38"/>
  <c r="S9" i="4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3"/>
  <c r="S54"/>
  <c r="S55"/>
  <c r="S56"/>
  <c r="S57"/>
  <c r="S58"/>
  <c r="S59"/>
  <c r="S60"/>
  <c r="S63"/>
  <c r="S64"/>
  <c r="S65"/>
  <c r="S66"/>
  <c r="S67"/>
  <c r="S68"/>
  <c r="S69"/>
  <c r="S70"/>
  <c r="S73"/>
  <c r="S74"/>
  <c r="S75"/>
  <c r="S76"/>
  <c r="S77"/>
  <c r="S78"/>
  <c r="S79"/>
  <c r="S80"/>
  <c r="S83"/>
  <c r="S84"/>
  <c r="S85"/>
  <c r="S86"/>
  <c r="S87"/>
  <c r="S90"/>
  <c r="S91"/>
  <c r="S92"/>
  <c r="S95"/>
  <c r="S96"/>
  <c r="S97"/>
  <c r="S98"/>
  <c r="S99"/>
  <c r="S100"/>
  <c r="S101"/>
  <c r="S102"/>
  <c r="S103"/>
  <c r="S104"/>
  <c r="S105"/>
  <c r="S106"/>
  <c r="S107"/>
  <c r="S108"/>
  <c r="S111"/>
  <c r="S112"/>
  <c r="S113"/>
  <c r="S114"/>
  <c r="S115"/>
  <c r="S116"/>
  <c r="S117"/>
  <c r="S118"/>
  <c r="S119"/>
  <c r="S120"/>
  <c r="S121"/>
  <c r="S122"/>
  <c r="S123"/>
  <c r="S124"/>
  <c r="S125"/>
  <c r="S126"/>
  <c r="S127"/>
  <c r="S128"/>
  <c r="S129"/>
  <c r="S130"/>
  <c r="S133"/>
  <c r="S134"/>
  <c r="S135"/>
  <c r="S136"/>
  <c r="S137"/>
  <c r="E3" i="3"/>
  <c r="F3"/>
  <c r="G3"/>
  <c r="H3"/>
  <c r="E4"/>
  <c r="F4"/>
  <c r="G4"/>
  <c r="H4"/>
  <c r="E5"/>
  <c r="F5"/>
  <c r="G5"/>
  <c r="H5"/>
  <c r="E6"/>
  <c r="F6"/>
  <c r="G6"/>
  <c r="H6"/>
  <c r="E7"/>
  <c r="F7"/>
  <c r="G7"/>
  <c r="H7"/>
  <c r="E8"/>
  <c r="F8"/>
  <c r="G8"/>
  <c r="H8"/>
  <c r="E9"/>
  <c r="F9"/>
  <c r="G9"/>
  <c r="H9"/>
  <c r="E10"/>
  <c r="F10"/>
  <c r="G10"/>
  <c r="H10"/>
  <c r="E11"/>
  <c r="F11"/>
  <c r="G11"/>
  <c r="H11"/>
  <c r="E12"/>
  <c r="F12"/>
  <c r="G12"/>
  <c r="H12"/>
  <c r="E13"/>
  <c r="F13"/>
  <c r="G13"/>
  <c r="H13"/>
  <c r="E14"/>
  <c r="F14"/>
  <c r="G14"/>
  <c r="H14"/>
  <c r="E15"/>
  <c r="F15"/>
  <c r="G15"/>
  <c r="H15"/>
  <c r="E16"/>
  <c r="F16"/>
  <c r="G16"/>
  <c r="H16"/>
  <c r="E17"/>
  <c r="F17"/>
  <c r="G17"/>
  <c r="H17"/>
  <c r="E18"/>
  <c r="F18"/>
  <c r="G18"/>
  <c r="H18"/>
  <c r="E19"/>
  <c r="F19"/>
  <c r="G19"/>
  <c r="H19"/>
  <c r="E20"/>
  <c r="F20"/>
  <c r="G20"/>
  <c r="H20"/>
  <c r="E21"/>
  <c r="F21"/>
  <c r="G21"/>
  <c r="H21"/>
  <c r="E22"/>
  <c r="F22"/>
  <c r="G22"/>
  <c r="H22"/>
  <c r="E23"/>
  <c r="F23"/>
  <c r="G23"/>
  <c r="H23"/>
  <c r="E24"/>
  <c r="F24"/>
  <c r="G24"/>
  <c r="H24"/>
  <c r="E25"/>
  <c r="F25"/>
  <c r="G25"/>
  <c r="H25"/>
  <c r="E26"/>
  <c r="F26"/>
  <c r="G26"/>
  <c r="H26"/>
  <c r="E27"/>
  <c r="F27"/>
  <c r="G27"/>
  <c r="H27"/>
  <c r="E28"/>
  <c r="F28"/>
  <c r="G28"/>
  <c r="H28"/>
  <c r="E29"/>
  <c r="F29"/>
  <c r="G29"/>
  <c r="H29"/>
  <c r="E30"/>
  <c r="F30"/>
  <c r="G30"/>
  <c r="H30"/>
  <c r="E31"/>
  <c r="F31"/>
  <c r="G31"/>
  <c r="H31"/>
  <c r="E32"/>
  <c r="F32"/>
  <c r="G32"/>
  <c r="H32"/>
  <c r="E33"/>
  <c r="F33"/>
  <c r="G33"/>
  <c r="H33"/>
  <c r="E34"/>
  <c r="F34"/>
  <c r="G34"/>
  <c r="H34"/>
  <c r="E35"/>
  <c r="F35"/>
  <c r="G35"/>
  <c r="H35"/>
  <c r="E36"/>
  <c r="F36"/>
  <c r="G36"/>
  <c r="H36"/>
  <c r="E37"/>
  <c r="F37"/>
  <c r="G37"/>
  <c r="H37"/>
  <c r="E38"/>
  <c r="F38"/>
  <c r="G38"/>
  <c r="H38"/>
  <c r="E39"/>
  <c r="F39"/>
  <c r="G39"/>
  <c r="H39"/>
  <c r="E40"/>
  <c r="F40"/>
  <c r="G40"/>
  <c r="H40"/>
  <c r="E41"/>
  <c r="F41"/>
  <c r="G41"/>
  <c r="H41"/>
  <c r="E42"/>
  <c r="F42"/>
  <c r="G42"/>
  <c r="H42"/>
  <c r="E43"/>
  <c r="F43"/>
  <c r="G43"/>
  <c r="H43"/>
  <c r="E44"/>
  <c r="F44"/>
  <c r="G44"/>
  <c r="H44"/>
  <c r="E45"/>
  <c r="F45"/>
  <c r="G45"/>
  <c r="H45"/>
  <c r="E46"/>
  <c r="F46"/>
  <c r="G46"/>
  <c r="H46"/>
  <c r="E47"/>
  <c r="F47"/>
  <c r="G47"/>
  <c r="H47"/>
  <c r="E48"/>
  <c r="F48"/>
  <c r="G48"/>
  <c r="H48"/>
  <c r="E49"/>
  <c r="F49"/>
  <c r="G49"/>
  <c r="H49"/>
  <c r="E50"/>
  <c r="F50"/>
  <c r="G50"/>
  <c r="H50"/>
  <c r="E51"/>
  <c r="F51"/>
  <c r="G51"/>
  <c r="H51"/>
  <c r="E52"/>
  <c r="F52"/>
  <c r="G52"/>
  <c r="H52"/>
  <c r="E53"/>
  <c r="F53"/>
  <c r="G53"/>
  <c r="H53"/>
  <c r="E54"/>
  <c r="F54"/>
  <c r="G54"/>
  <c r="H54"/>
  <c r="E55"/>
  <c r="F55"/>
  <c r="G55"/>
  <c r="H55"/>
  <c r="E56"/>
  <c r="F56"/>
  <c r="G56"/>
  <c r="H56"/>
  <c r="E57"/>
  <c r="F57"/>
  <c r="G57"/>
  <c r="H57"/>
  <c r="M42" i="6"/>
  <c r="M60"/>
  <c r="O60"/>
  <c r="M7"/>
  <c r="M65"/>
  <c r="O65"/>
  <c r="M47"/>
  <c r="M23"/>
  <c r="O23"/>
  <c r="M10"/>
  <c r="O10"/>
  <c r="M69"/>
  <c r="O69"/>
  <c r="M71"/>
  <c r="O71"/>
  <c r="O7"/>
</calcChain>
</file>

<file path=xl/sharedStrings.xml><?xml version="1.0" encoding="utf-8"?>
<sst xmlns="http://schemas.openxmlformats.org/spreadsheetml/2006/main" count="485" uniqueCount="107">
  <si>
    <t>99by</t>
  </si>
  <si>
    <t>Nombre puesto</t>
  </si>
  <si>
    <t>Clave puesto</t>
  </si>
  <si>
    <t>Nombre de ente público
TABULADOR DE SUELDOS Y SALARIOS AUTORIZADOS
DEL XXX AL XXX DE 2015</t>
  </si>
  <si>
    <t>SISTEMA DE AGUA POTABLE Y ALCANTARILLADO MUNICIPAL DE VALLE DE SANTIAGO
TABULADOR DE SUELDOS Y SALARIOS AUTORIZADOS
AL  31 DE DICIEMBRE 2013</t>
  </si>
  <si>
    <t>Cta0113</t>
  </si>
  <si>
    <t>Nivel</t>
  </si>
  <si>
    <t>Descripción de Plaza/Puesto</t>
  </si>
  <si>
    <t>Número de Plazas/Puestos autorizados</t>
  </si>
  <si>
    <t>Detalle de percepciones autorizadas por plaza/puesto</t>
  </si>
  <si>
    <t>Director General</t>
  </si>
  <si>
    <t>Asistente de Direccion</t>
  </si>
  <si>
    <t>Chofer</t>
  </si>
  <si>
    <t>Planeacion y Proyectos</t>
  </si>
  <si>
    <t>Encargado Juridico</t>
  </si>
  <si>
    <t>Enc. Comunicación Social</t>
  </si>
  <si>
    <t>Asistente de Com. Soc.</t>
  </si>
  <si>
    <t>Auxiliar</t>
  </si>
  <si>
    <t>Coordinador Administrativo</t>
  </si>
  <si>
    <t>Supervisor del area administrativa</t>
  </si>
  <si>
    <t>Auxiliar Contable</t>
  </si>
  <si>
    <t>Enc. Recursos Humanos</t>
  </si>
  <si>
    <t>Enc. Activos Fijos y Adquisiciones</t>
  </si>
  <si>
    <t>Enc. de Almacen</t>
  </si>
  <si>
    <t>Aux. de almacen</t>
  </si>
  <si>
    <t>Cajera</t>
  </si>
  <si>
    <t>Velador</t>
  </si>
  <si>
    <t>Afanadora</t>
  </si>
  <si>
    <t>Mensajero (Jubilado)</t>
  </si>
  <si>
    <t>Coordinador Comercial</t>
  </si>
  <si>
    <t>Contratacion de Servicios</t>
  </si>
  <si>
    <t>Encargado de Informatica</t>
  </si>
  <si>
    <t>Enc. Sistema Comercial</t>
  </si>
  <si>
    <t>Atencion a Usuarios</t>
  </si>
  <si>
    <t>Capturista</t>
  </si>
  <si>
    <t>Cartera Vencida</t>
  </si>
  <si>
    <t>Notificador</t>
  </si>
  <si>
    <t>Lecturista</t>
  </si>
  <si>
    <t>Aforos e Inst. de Medidores</t>
  </si>
  <si>
    <t>Lecturista (Jubilados)</t>
  </si>
  <si>
    <t>Coordinador Operativo</t>
  </si>
  <si>
    <t>Aux. de Operación y Mtto. Equipo</t>
  </si>
  <si>
    <t>Encargado de Agua Potable y Alcantarillado</t>
  </si>
  <si>
    <t>Encargado de Pozos</t>
  </si>
  <si>
    <t>Encargado Mantenimiento Vehicular</t>
  </si>
  <si>
    <t>Enc. de Operación Planta de Tratamiento</t>
  </si>
  <si>
    <t>Encargado de Laboratorio</t>
  </si>
  <si>
    <t>Operador PTAR</t>
  </si>
  <si>
    <t>Ayudante</t>
  </si>
  <si>
    <t>Relevo</t>
  </si>
  <si>
    <t>Fontanero</t>
  </si>
  <si>
    <t>1/2 Fontanero</t>
  </si>
  <si>
    <t>Chofer (Jubilado)</t>
  </si>
  <si>
    <t>Auxiliar de Fontanero</t>
  </si>
  <si>
    <t>Encargado de Cloracion</t>
  </si>
  <si>
    <t>Pocero</t>
  </si>
  <si>
    <t>Pocero (Jubilado)</t>
  </si>
  <si>
    <t>SISTEMA DE AGUA POTABLE Y ALCANTARILLADO MUNICIPAL  DE VALLE DE SANTIAGO</t>
  </si>
  <si>
    <t>PLANTILLA DEL PERSONAL 2015</t>
  </si>
  <si>
    <t>Mensual</t>
  </si>
  <si>
    <t>Anual</t>
  </si>
  <si>
    <t>Adicional</t>
  </si>
  <si>
    <t>Clave</t>
  </si>
  <si>
    <t>Puesto</t>
  </si>
  <si>
    <t>Tipo</t>
  </si>
  <si>
    <t xml:space="preserve">2015 4% </t>
  </si>
  <si>
    <t>Sueldo</t>
  </si>
  <si>
    <t>Compensación</t>
  </si>
  <si>
    <t>Bono</t>
  </si>
  <si>
    <t>Despensa</t>
  </si>
  <si>
    <t>Total</t>
  </si>
  <si>
    <t>Aguinaldo</t>
  </si>
  <si>
    <t>Prima Vacacional</t>
  </si>
  <si>
    <t>Gran Total</t>
  </si>
  <si>
    <t>AGUA POTABLE</t>
  </si>
  <si>
    <t>E</t>
  </si>
  <si>
    <t>Sindicalizado</t>
  </si>
  <si>
    <t>Aux. de Fontanero</t>
  </si>
  <si>
    <t>Eventual</t>
  </si>
  <si>
    <t>SUBTOTAL</t>
  </si>
  <si>
    <t>ALCANTARILLADO</t>
  </si>
  <si>
    <t>POZOS</t>
  </si>
  <si>
    <t>PLANTA TRATADORA DE AGUAS RESIDUALES</t>
  </si>
  <si>
    <t>Confianza</t>
  </si>
  <si>
    <t>DIRECCION GENERAL</t>
  </si>
  <si>
    <t>Base</t>
  </si>
  <si>
    <t>Planeacion, Proyectos l</t>
  </si>
  <si>
    <t>CULTURA DEL AGUA Y COMUNICACIÓN SOCIAL</t>
  </si>
  <si>
    <t>Enc. Cultura del agua</t>
  </si>
  <si>
    <t>Asistente</t>
  </si>
  <si>
    <t>COORDINACIÓN ADMINISTRATIVA</t>
  </si>
  <si>
    <t>Aux. de Almacen</t>
  </si>
  <si>
    <t>COORDINACIÓN COMERCIAL</t>
  </si>
  <si>
    <t>Lecturista (Jubilado)</t>
  </si>
  <si>
    <t>COORDINACIÓN OPERATIVA</t>
  </si>
  <si>
    <t>Aux. de Operación</t>
  </si>
  <si>
    <t>Encargado de Agua Potable</t>
  </si>
  <si>
    <t>TOTAL</t>
  </si>
  <si>
    <t>Sueldo diario</t>
  </si>
  <si>
    <t>mensual</t>
  </si>
  <si>
    <t xml:space="preserve">compensacion </t>
  </si>
  <si>
    <t xml:space="preserve">bono </t>
  </si>
  <si>
    <t>prima vacacional</t>
  </si>
  <si>
    <t>ANUAL</t>
  </si>
  <si>
    <t>Aux. de fontanero</t>
  </si>
  <si>
    <t>fontanero</t>
  </si>
  <si>
    <t>SISTEMA DE AGUA POTABLE Y ALCANTARILLADO MUNICIPAL DE VALLE DE SANTIAGO
TABULADOR DE SUELDOS Y SALARIOS AUTORIZADOS
DEL 1 DE ENERO AL 31 DE DICIEMBRE DEL AÑO 2015</t>
  </si>
</sst>
</file>

<file path=xl/styles.xml><?xml version="1.0" encoding="utf-8"?>
<styleSheet xmlns="http://schemas.openxmlformats.org/spreadsheetml/2006/main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-* #,##0.00\ _€_-;\-* #,##0.00\ _€_-;_-* &quot;-&quot;??\ _€_-;_-@_-"/>
    <numFmt numFmtId="166" formatCode="_(&quot;L.&quot;\ * #,##0.00_);_(&quot;L.&quot;\ * \(#,##0.00\);_(&quot;L.&quot;\ * &quot;-&quot;??_);_(@_)"/>
    <numFmt numFmtId="167" formatCode="_-[$$-80A]* #,##0.00_-;\-[$$-80A]* #,##0.00_-;_-[$$-80A]* &quot;-&quot;??_-;_-@_-"/>
  </numFmts>
  <fonts count="19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rgb="FFFF0000"/>
      <name val="Arial"/>
      <family val="2"/>
    </font>
    <font>
      <b/>
      <sz val="8"/>
      <color theme="1"/>
      <name val="Arial"/>
      <family val="2"/>
    </font>
    <font>
      <b/>
      <sz val="8"/>
      <color theme="9"/>
      <name val="Arial"/>
      <family val="2"/>
    </font>
    <font>
      <sz val="10"/>
      <name val="Calibri"/>
      <family val="2"/>
      <scheme val="minor"/>
    </font>
    <font>
      <b/>
      <sz val="10"/>
      <color rgb="FFFF0000"/>
      <name val="Arial"/>
      <family val="2"/>
    </font>
    <font>
      <sz val="12"/>
      <name val="Calibri"/>
      <family val="2"/>
      <scheme val="minor"/>
    </font>
    <font>
      <b/>
      <sz val="9"/>
      <color rgb="FFFF0000"/>
      <name val="Arial"/>
      <family val="2"/>
    </font>
    <font>
      <b/>
      <sz val="8"/>
      <color rgb="FFFF0000"/>
      <name val="Arial"/>
      <family val="2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</cellStyleXfs>
  <cellXfs count="183">
    <xf numFmtId="0" fontId="0" fillId="0" borderId="0" xfId="0"/>
    <xf numFmtId="0" fontId="8" fillId="0" borderId="0" xfId="10" applyFont="1" applyProtection="1">
      <protection locked="0"/>
    </xf>
    <xf numFmtId="4" fontId="8" fillId="0" borderId="0" xfId="10" applyNumberFormat="1" applyFont="1" applyProtection="1">
      <protection locked="0"/>
    </xf>
    <xf numFmtId="0" fontId="0" fillId="0" borderId="0" xfId="0" applyProtection="1">
      <protection hidden="1"/>
    </xf>
    <xf numFmtId="0" fontId="2" fillId="2" borderId="1" xfId="8" applyFont="1" applyFill="1" applyBorder="1" applyAlignment="1" applyProtection="1">
      <alignment horizontal="center" vertical="center" wrapText="1"/>
    </xf>
    <xf numFmtId="0" fontId="8" fillId="0" borderId="0" xfId="10" applyFont="1" applyProtection="1"/>
    <xf numFmtId="4" fontId="12" fillId="2" borderId="0" xfId="7" applyNumberFormat="1" applyFont="1" applyFill="1" applyBorder="1" applyAlignment="1">
      <alignment horizontal="center" vertical="justify"/>
    </xf>
    <xf numFmtId="0" fontId="8" fillId="2" borderId="0" xfId="10" applyFont="1" applyFill="1" applyBorder="1"/>
    <xf numFmtId="0" fontId="2" fillId="2" borderId="2" xfId="8" applyFont="1" applyFill="1" applyBorder="1" applyAlignment="1">
      <alignment horizontal="center" vertical="center" wrapText="1"/>
    </xf>
    <xf numFmtId="0" fontId="2" fillId="2" borderId="3" xfId="8" applyFont="1" applyFill="1" applyBorder="1" applyAlignment="1">
      <alignment horizontal="center" vertical="center" wrapText="1"/>
    </xf>
    <xf numFmtId="0" fontId="3" fillId="0" borderId="4" xfId="8" applyFont="1" applyBorder="1" applyAlignment="1">
      <alignment horizontal="center" vertical="center"/>
    </xf>
    <xf numFmtId="0" fontId="3" fillId="0" borderId="4" xfId="0" applyFont="1" applyBorder="1" applyAlignment="1"/>
    <xf numFmtId="0" fontId="3" fillId="0" borderId="4" xfId="0" applyFont="1" applyBorder="1" applyAlignment="1">
      <alignment horizontal="center"/>
    </xf>
    <xf numFmtId="0" fontId="0" fillId="0" borderId="4" xfId="0" applyBorder="1"/>
    <xf numFmtId="0" fontId="8" fillId="0" borderId="4" xfId="10" applyFont="1" applyBorder="1"/>
    <xf numFmtId="0" fontId="0" fillId="0" borderId="1" xfId="0" applyBorder="1"/>
    <xf numFmtId="0" fontId="8" fillId="0" borderId="1" xfId="10" applyFont="1" applyBorder="1"/>
    <xf numFmtId="0" fontId="3" fillId="0" borderId="1" xfId="8" applyFont="1" applyBorder="1" applyAlignment="1">
      <alignment horizontal="center"/>
    </xf>
    <xf numFmtId="0" fontId="3" fillId="0" borderId="1" xfId="0" applyFont="1" applyBorder="1" applyAlignment="1"/>
    <xf numFmtId="0" fontId="3" fillId="0" borderId="1" xfId="0" applyFont="1" applyBorder="1" applyAlignment="1">
      <alignment horizontal="center"/>
    </xf>
    <xf numFmtId="0" fontId="3" fillId="0" borderId="1" xfId="10" applyFont="1" applyBorder="1" applyAlignment="1">
      <alignment horizontal="center"/>
    </xf>
    <xf numFmtId="0" fontId="3" fillId="3" borderId="1" xfId="0" applyFont="1" applyFill="1" applyBorder="1" applyAlignment="1"/>
    <xf numFmtId="0" fontId="3" fillId="3" borderId="1" xfId="0" applyFont="1" applyFill="1" applyBorder="1" applyAlignment="1">
      <alignment horizontal="center"/>
    </xf>
    <xf numFmtId="0" fontId="3" fillId="0" borderId="1" xfId="10" applyFont="1" applyBorder="1"/>
    <xf numFmtId="0" fontId="3" fillId="0" borderId="4" xfId="8" applyFont="1" applyBorder="1" applyAlignment="1" applyProtection="1">
      <alignment horizontal="center" vertical="center"/>
      <protection locked="0"/>
    </xf>
    <xf numFmtId="0" fontId="3" fillId="0" borderId="1" xfId="8" applyFont="1" applyBorder="1" applyAlignment="1" applyProtection="1">
      <alignment horizontal="center"/>
      <protection locked="0"/>
    </xf>
    <xf numFmtId="0" fontId="3" fillId="0" borderId="1" xfId="1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protection locked="0"/>
    </xf>
    <xf numFmtId="0" fontId="3" fillId="0" borderId="1" xfId="0" applyFont="1" applyBorder="1" applyAlignment="1" applyProtection="1">
      <protection locked="0"/>
    </xf>
    <xf numFmtId="0" fontId="3" fillId="3" borderId="1" xfId="0" applyFont="1" applyFill="1" applyBorder="1" applyAlignment="1" applyProtection="1">
      <protection locked="0"/>
    </xf>
    <xf numFmtId="0" fontId="3" fillId="0" borderId="1" xfId="10" applyFont="1" applyBorder="1" applyProtection="1">
      <protection locked="0"/>
    </xf>
    <xf numFmtId="0" fontId="13" fillId="4" borderId="0" xfId="0" applyFont="1" applyFill="1" applyAlignment="1">
      <alignment horizontal="center"/>
    </xf>
    <xf numFmtId="0" fontId="13" fillId="0" borderId="0" xfId="0" applyFont="1"/>
    <xf numFmtId="0" fontId="13" fillId="3" borderId="0" xfId="0" applyFont="1" applyFill="1" applyAlignment="1">
      <alignment horizontal="center"/>
    </xf>
    <xf numFmtId="0" fontId="13" fillId="3" borderId="0" xfId="7" applyFont="1" applyFill="1" applyBorder="1" applyAlignment="1" applyProtection="1">
      <alignment horizontal="center"/>
      <protection hidden="1"/>
    </xf>
    <xf numFmtId="0" fontId="13" fillId="0" borderId="0" xfId="7" applyFont="1" applyFill="1" applyBorder="1" applyAlignment="1" applyProtection="1">
      <alignment horizontal="center"/>
      <protection hidden="1"/>
    </xf>
    <xf numFmtId="0" fontId="1" fillId="0" borderId="0" xfId="0" applyFont="1" applyAlignment="1">
      <alignment horizontal="center"/>
    </xf>
    <xf numFmtId="0" fontId="4" fillId="0" borderId="5" xfId="7" applyFont="1" applyFill="1" applyBorder="1" applyAlignment="1" applyProtection="1">
      <alignment horizontal="center"/>
      <protection hidden="1"/>
    </xf>
    <xf numFmtId="0" fontId="4" fillId="0" borderId="6" xfId="7" applyFont="1" applyFill="1" applyBorder="1" applyAlignment="1" applyProtection="1">
      <alignment horizontal="center"/>
      <protection hidden="1"/>
    </xf>
    <xf numFmtId="0" fontId="4" fillId="0" borderId="7" xfId="7" applyFont="1" applyFill="1" applyBorder="1" applyAlignment="1" applyProtection="1">
      <alignment horizontal="center" vertical="justify"/>
      <protection hidden="1"/>
    </xf>
    <xf numFmtId="0" fontId="4" fillId="0" borderId="8" xfId="7" applyFont="1" applyFill="1" applyBorder="1" applyAlignment="1" applyProtection="1">
      <alignment horizontal="center" vertical="justify"/>
      <protection hidden="1"/>
    </xf>
    <xf numFmtId="0" fontId="4" fillId="0" borderId="9" xfId="7" applyFont="1" applyFill="1" applyBorder="1" applyAlignment="1" applyProtection="1">
      <alignment horizontal="center" vertical="justify"/>
      <protection hidden="1"/>
    </xf>
    <xf numFmtId="0" fontId="1" fillId="0" borderId="9" xfId="7" applyFont="1" applyFill="1" applyBorder="1" applyAlignment="1" applyProtection="1">
      <alignment horizontal="center" vertical="justify"/>
      <protection hidden="1"/>
    </xf>
    <xf numFmtId="0" fontId="4" fillId="0" borderId="10" xfId="7" applyFont="1" applyFill="1" applyBorder="1" applyAlignment="1" applyProtection="1">
      <alignment horizontal="center"/>
      <protection hidden="1"/>
    </xf>
    <xf numFmtId="0" fontId="4" fillId="0" borderId="11" xfId="7" applyFont="1" applyFill="1" applyBorder="1" applyAlignment="1" applyProtection="1">
      <alignment horizontal="center" vertical="center" wrapText="1"/>
      <protection hidden="1"/>
    </xf>
    <xf numFmtId="0" fontId="4" fillId="0" borderId="12" xfId="7" applyFont="1" applyFill="1" applyBorder="1" applyAlignment="1" applyProtection="1">
      <alignment horizontal="center" vertical="center" wrapText="1"/>
      <protection hidden="1"/>
    </xf>
    <xf numFmtId="0" fontId="4" fillId="0" borderId="6" xfId="7" applyFont="1" applyFill="1" applyBorder="1" applyAlignment="1" applyProtection="1">
      <alignment horizontal="center" vertical="center" wrapText="1"/>
      <protection hidden="1"/>
    </xf>
    <xf numFmtId="0" fontId="4" fillId="0" borderId="13" xfId="7" applyFont="1" applyFill="1" applyBorder="1" applyAlignment="1" applyProtection="1">
      <alignment horizontal="center" vertical="center" wrapText="1"/>
      <protection hidden="1"/>
    </xf>
    <xf numFmtId="0" fontId="4" fillId="0" borderId="2" xfId="7" applyFont="1" applyFill="1" applyBorder="1" applyAlignment="1" applyProtection="1">
      <alignment horizontal="center" vertical="center" wrapText="1"/>
      <protection hidden="1"/>
    </xf>
    <xf numFmtId="0" fontId="4" fillId="0" borderId="3" xfId="7" applyFont="1" applyFill="1" applyBorder="1" applyAlignment="1" applyProtection="1">
      <alignment horizontal="center" vertical="center" wrapText="1"/>
      <protection hidden="1"/>
    </xf>
    <xf numFmtId="0" fontId="4" fillId="0" borderId="14" xfId="7" applyFont="1" applyFill="1" applyBorder="1" applyAlignment="1" applyProtection="1">
      <alignment horizontal="center" vertical="center" wrapText="1"/>
      <protection hidden="1"/>
    </xf>
    <xf numFmtId="0" fontId="4" fillId="0" borderId="15" xfId="7" applyFont="1" applyFill="1" applyBorder="1" applyAlignment="1" applyProtection="1">
      <alignment horizontal="center" vertical="center" wrapText="1"/>
      <protection hidden="1"/>
    </xf>
    <xf numFmtId="0" fontId="4" fillId="0" borderId="10" xfId="7" applyFont="1" applyFill="1" applyBorder="1" applyAlignment="1" applyProtection="1">
      <alignment horizontal="center" vertical="center" wrapText="1"/>
      <protection hidden="1"/>
    </xf>
    <xf numFmtId="0" fontId="4" fillId="0" borderId="16" xfId="7" applyFont="1" applyFill="1" applyBorder="1" applyAlignment="1" applyProtection="1">
      <alignment horizontal="center"/>
      <protection hidden="1"/>
    </xf>
    <xf numFmtId="44" fontId="1" fillId="0" borderId="17" xfId="7" applyNumberFormat="1" applyFont="1" applyFill="1" applyBorder="1" applyAlignment="1" applyProtection="1">
      <alignment horizontal="center"/>
      <protection hidden="1"/>
    </xf>
    <xf numFmtId="44" fontId="1" fillId="0" borderId="18" xfId="7" applyNumberFormat="1" applyFont="1" applyFill="1" applyBorder="1" applyAlignment="1" applyProtection="1">
      <alignment horizontal="center"/>
      <protection hidden="1"/>
    </xf>
    <xf numFmtId="44" fontId="1" fillId="0" borderId="4" xfId="7" applyNumberFormat="1" applyFont="1" applyFill="1" applyBorder="1" applyAlignment="1" applyProtection="1">
      <alignment horizontal="center"/>
      <protection hidden="1"/>
    </xf>
    <xf numFmtId="44" fontId="4" fillId="0" borderId="4" xfId="7" applyNumberFormat="1" applyFont="1" applyFill="1" applyBorder="1" applyAlignment="1" applyProtection="1">
      <alignment horizontal="center"/>
      <protection hidden="1"/>
    </xf>
    <xf numFmtId="44" fontId="1" fillId="0" borderId="1" xfId="7" applyNumberFormat="1" applyFont="1" applyFill="1" applyBorder="1" applyAlignment="1" applyProtection="1">
      <alignment horizontal="center"/>
      <protection hidden="1"/>
    </xf>
    <xf numFmtId="44" fontId="1" fillId="0" borderId="19" xfId="7" applyNumberFormat="1" applyFont="1" applyFill="1" applyBorder="1" applyAlignment="1" applyProtection="1">
      <alignment horizontal="center"/>
      <protection hidden="1"/>
    </xf>
    <xf numFmtId="44" fontId="1" fillId="0" borderId="20" xfId="7" applyNumberFormat="1" applyFont="1" applyFill="1" applyBorder="1" applyAlignment="1" applyProtection="1">
      <alignment horizontal="center"/>
      <protection hidden="1"/>
    </xf>
    <xf numFmtId="165" fontId="4" fillId="0" borderId="21" xfId="0" applyNumberFormat="1" applyFont="1" applyBorder="1" applyAlignment="1">
      <alignment horizontal="center"/>
    </xf>
    <xf numFmtId="0" fontId="4" fillId="0" borderId="22" xfId="7" applyFont="1" applyFill="1" applyBorder="1" applyAlignment="1" applyProtection="1">
      <alignment horizontal="center"/>
      <protection hidden="1"/>
    </xf>
    <xf numFmtId="44" fontId="1" fillId="0" borderId="23" xfId="7" applyNumberFormat="1" applyFont="1" applyFill="1" applyBorder="1" applyAlignment="1" applyProtection="1">
      <alignment horizontal="center"/>
      <protection hidden="1"/>
    </xf>
    <xf numFmtId="165" fontId="4" fillId="0" borderId="24" xfId="0" applyNumberFormat="1" applyFont="1" applyBorder="1" applyAlignment="1">
      <alignment horizontal="center"/>
    </xf>
    <xf numFmtId="165" fontId="4" fillId="0" borderId="24" xfId="0" applyNumberFormat="1" applyFont="1" applyFill="1" applyBorder="1" applyAlignment="1">
      <alignment horizontal="center"/>
    </xf>
    <xf numFmtId="0" fontId="13" fillId="0" borderId="0" xfId="0" applyFont="1" applyFill="1"/>
    <xf numFmtId="0" fontId="4" fillId="0" borderId="25" xfId="7" applyFont="1" applyFill="1" applyBorder="1" applyAlignment="1" applyProtection="1">
      <alignment horizontal="center"/>
      <protection hidden="1"/>
    </xf>
    <xf numFmtId="44" fontId="1" fillId="0" borderId="26" xfId="7" applyNumberFormat="1" applyFont="1" applyFill="1" applyBorder="1" applyAlignment="1" applyProtection="1">
      <alignment horizontal="center"/>
      <protection hidden="1"/>
    </xf>
    <xf numFmtId="44" fontId="1" fillId="0" borderId="27" xfId="7" applyNumberFormat="1" applyFont="1" applyFill="1" applyBorder="1" applyAlignment="1" applyProtection="1">
      <alignment horizontal="center"/>
      <protection hidden="1"/>
    </xf>
    <xf numFmtId="44" fontId="1" fillId="0" borderId="28" xfId="7" applyNumberFormat="1" applyFont="1" applyFill="1" applyBorder="1" applyAlignment="1" applyProtection="1">
      <alignment horizontal="center"/>
      <protection hidden="1"/>
    </xf>
    <xf numFmtId="44" fontId="4" fillId="0" borderId="28" xfId="7" applyNumberFormat="1" applyFont="1" applyFill="1" applyBorder="1" applyAlignment="1" applyProtection="1">
      <alignment horizontal="center"/>
      <protection hidden="1"/>
    </xf>
    <xf numFmtId="44" fontId="1" fillId="0" borderId="29" xfId="7" applyNumberFormat="1" applyFont="1" applyFill="1" applyBorder="1" applyAlignment="1" applyProtection="1">
      <alignment horizontal="center"/>
      <protection hidden="1"/>
    </xf>
    <xf numFmtId="165" fontId="4" fillId="0" borderId="30" xfId="0" applyNumberFormat="1" applyFont="1" applyBorder="1" applyAlignment="1">
      <alignment horizontal="center"/>
    </xf>
    <xf numFmtId="44" fontId="1" fillId="0" borderId="31" xfId="7" applyNumberFormat="1" applyFont="1" applyFill="1" applyBorder="1" applyAlignment="1" applyProtection="1">
      <alignment horizontal="center"/>
      <protection hidden="1"/>
    </xf>
    <xf numFmtId="44" fontId="1" fillId="0" borderId="32" xfId="7" applyNumberFormat="1" applyFont="1" applyFill="1" applyBorder="1" applyAlignment="1" applyProtection="1">
      <alignment horizontal="center"/>
      <protection hidden="1"/>
    </xf>
    <xf numFmtId="165" fontId="4" fillId="0" borderId="33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7" xfId="7" applyFont="1" applyFill="1" applyBorder="1" applyAlignment="1" applyProtection="1">
      <alignment horizontal="center"/>
      <protection hidden="1"/>
    </xf>
    <xf numFmtId="0" fontId="4" fillId="0" borderId="8" xfId="7" applyFont="1" applyFill="1" applyBorder="1" applyAlignment="1" applyProtection="1">
      <alignment horizontal="center"/>
      <protection hidden="1"/>
    </xf>
    <xf numFmtId="0" fontId="4" fillId="0" borderId="9" xfId="7" applyFont="1" applyFill="1" applyBorder="1" applyAlignment="1" applyProtection="1">
      <alignment horizontal="center"/>
      <protection hidden="1"/>
    </xf>
    <xf numFmtId="44" fontId="4" fillId="0" borderId="2" xfId="7" applyNumberFormat="1" applyFont="1" applyFill="1" applyBorder="1" applyAlignment="1" applyProtection="1">
      <alignment horizontal="center"/>
      <protection hidden="1"/>
    </xf>
    <xf numFmtId="44" fontId="1" fillId="0" borderId="24" xfId="7" applyNumberFormat="1" applyFont="1" applyFill="1" applyBorder="1" applyAlignment="1" applyProtection="1">
      <alignment horizontal="center"/>
      <protection hidden="1"/>
    </xf>
    <xf numFmtId="44" fontId="1" fillId="0" borderId="34" xfId="7" applyNumberFormat="1" applyFont="1" applyFill="1" applyBorder="1" applyAlignment="1" applyProtection="1">
      <alignment horizontal="center"/>
      <protection hidden="1"/>
    </xf>
    <xf numFmtId="165" fontId="4" fillId="0" borderId="34" xfId="0" applyNumberFormat="1" applyFont="1" applyBorder="1" applyAlignment="1">
      <alignment horizontal="center"/>
    </xf>
    <xf numFmtId="44" fontId="4" fillId="0" borderId="15" xfId="7" applyNumberFormat="1" applyFont="1" applyFill="1" applyBorder="1" applyAlignment="1" applyProtection="1">
      <alignment horizontal="center"/>
      <protection hidden="1"/>
    </xf>
    <xf numFmtId="0" fontId="4" fillId="0" borderId="0" xfId="0" applyFont="1" applyBorder="1" applyAlignment="1">
      <alignment horizontal="center"/>
    </xf>
    <xf numFmtId="0" fontId="1" fillId="0" borderId="16" xfId="7" applyFont="1" applyFill="1" applyBorder="1" applyAlignment="1" applyProtection="1">
      <alignment horizontal="center"/>
      <protection hidden="1"/>
    </xf>
    <xf numFmtId="44" fontId="1" fillId="0" borderId="17" xfId="7" applyNumberFormat="1" applyFont="1" applyFill="1" applyBorder="1" applyAlignment="1" applyProtection="1">
      <alignment horizontal="center" wrapText="1"/>
      <protection hidden="1"/>
    </xf>
    <xf numFmtId="0" fontId="1" fillId="0" borderId="22" xfId="7" applyFont="1" applyFill="1" applyBorder="1" applyAlignment="1" applyProtection="1">
      <alignment horizontal="center"/>
      <protection hidden="1"/>
    </xf>
    <xf numFmtId="165" fontId="4" fillId="0" borderId="34" xfId="0" applyNumberFormat="1" applyFont="1" applyFill="1" applyBorder="1" applyAlignment="1">
      <alignment horizontal="center"/>
    </xf>
    <xf numFmtId="44" fontId="1" fillId="0" borderId="1" xfId="7" applyNumberFormat="1" applyFont="1" applyFill="1" applyBorder="1" applyAlignment="1" applyProtection="1">
      <alignment horizontal="center" wrapText="1"/>
      <protection hidden="1"/>
    </xf>
    <xf numFmtId="167" fontId="1" fillId="0" borderId="26" xfId="5" applyNumberFormat="1" applyFont="1" applyFill="1" applyBorder="1" applyAlignment="1" applyProtection="1">
      <alignment horizontal="center"/>
      <protection hidden="1"/>
    </xf>
    <xf numFmtId="167" fontId="1" fillId="0" borderId="27" xfId="5" applyNumberFormat="1" applyFont="1" applyFill="1" applyBorder="1" applyAlignment="1" applyProtection="1">
      <alignment horizontal="center"/>
      <protection hidden="1"/>
    </xf>
    <xf numFmtId="0" fontId="4" fillId="0" borderId="1" xfId="7" applyFont="1" applyFill="1" applyBorder="1" applyAlignment="1" applyProtection="1">
      <alignment horizontal="center"/>
      <protection hidden="1"/>
    </xf>
    <xf numFmtId="44" fontId="4" fillId="0" borderId="1" xfId="7" applyNumberFormat="1" applyFont="1" applyFill="1" applyBorder="1" applyAlignment="1" applyProtection="1">
      <alignment horizontal="center"/>
      <protection hidden="1"/>
    </xf>
    <xf numFmtId="165" fontId="4" fillId="0" borderId="30" xfId="0" applyNumberFormat="1" applyFont="1" applyFill="1" applyBorder="1" applyAlignment="1">
      <alignment horizontal="center"/>
    </xf>
    <xf numFmtId="0" fontId="4" fillId="0" borderId="26" xfId="7" applyFont="1" applyFill="1" applyBorder="1" applyAlignment="1" applyProtection="1">
      <alignment horizontal="center"/>
      <protection hidden="1"/>
    </xf>
    <xf numFmtId="44" fontId="4" fillId="0" borderId="26" xfId="7" applyNumberFormat="1" applyFont="1" applyFill="1" applyBorder="1" applyAlignment="1" applyProtection="1">
      <alignment horizontal="center"/>
      <protection hidden="1"/>
    </xf>
    <xf numFmtId="44" fontId="1" fillId="0" borderId="35" xfId="7" applyNumberFormat="1" applyFont="1" applyFill="1" applyBorder="1" applyAlignment="1" applyProtection="1">
      <alignment horizontal="center"/>
      <protection hidden="1"/>
    </xf>
    <xf numFmtId="165" fontId="4" fillId="0" borderId="36" xfId="0" applyNumberFormat="1" applyFont="1" applyFill="1" applyBorder="1" applyAlignment="1">
      <alignment horizontal="center"/>
    </xf>
    <xf numFmtId="44" fontId="1" fillId="0" borderId="37" xfId="7" applyNumberFormat="1" applyFont="1" applyFill="1" applyBorder="1" applyAlignment="1" applyProtection="1">
      <alignment horizontal="center"/>
      <protection hidden="1"/>
    </xf>
    <xf numFmtId="44" fontId="13" fillId="0" borderId="0" xfId="0" applyNumberFormat="1" applyFont="1"/>
    <xf numFmtId="0" fontId="1" fillId="0" borderId="0" xfId="0" applyFont="1" applyFill="1" applyAlignment="1">
      <alignment horizontal="center"/>
    </xf>
    <xf numFmtId="165" fontId="4" fillId="0" borderId="38" xfId="0" applyNumberFormat="1" applyFont="1" applyBorder="1" applyAlignment="1">
      <alignment horizontal="center"/>
    </xf>
    <xf numFmtId="165" fontId="4" fillId="0" borderId="39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44" fontId="14" fillId="0" borderId="2" xfId="7" applyNumberFormat="1" applyFont="1" applyFill="1" applyBorder="1" applyAlignment="1" applyProtection="1">
      <alignment horizontal="center"/>
      <protection hidden="1"/>
    </xf>
    <xf numFmtId="44" fontId="5" fillId="0" borderId="2" xfId="7" applyNumberFormat="1" applyFont="1" applyFill="1" applyBorder="1" applyAlignment="1" applyProtection="1">
      <alignment horizontal="center"/>
      <protection hidden="1"/>
    </xf>
    <xf numFmtId="43" fontId="13" fillId="0" borderId="0" xfId="2" applyFont="1" applyFill="1" applyBorder="1" applyAlignment="1" applyProtection="1">
      <alignment horizontal="center"/>
      <protection hidden="1"/>
    </xf>
    <xf numFmtId="43" fontId="13" fillId="0" borderId="0" xfId="7" applyNumberFormat="1" applyFont="1" applyFill="1" applyBorder="1" applyAlignment="1" applyProtection="1">
      <alignment horizontal="center"/>
      <protection hidden="1"/>
    </xf>
    <xf numFmtId="4" fontId="2" fillId="2" borderId="1" xfId="8" applyNumberFormat="1" applyFont="1" applyFill="1" applyBorder="1" applyAlignment="1" applyProtection="1">
      <alignment vertical="center" wrapText="1"/>
      <protection locked="0"/>
    </xf>
    <xf numFmtId="4" fontId="2" fillId="2" borderId="1" xfId="8" applyNumberFormat="1" applyFont="1" applyFill="1" applyBorder="1" applyAlignment="1" applyProtection="1">
      <alignment vertical="center"/>
      <protection locked="0"/>
    </xf>
    <xf numFmtId="0" fontId="11" fillId="2" borderId="1" xfId="10" applyFont="1" applyFill="1" applyBorder="1" applyProtection="1">
      <protection locked="0"/>
    </xf>
    <xf numFmtId="0" fontId="15" fillId="0" borderId="0" xfId="7" applyFont="1" applyFill="1" applyBorder="1" applyAlignment="1" applyProtection="1">
      <alignment horizontal="center"/>
      <protection hidden="1"/>
    </xf>
    <xf numFmtId="0" fontId="6" fillId="0" borderId="6" xfId="7" applyFont="1" applyFill="1" applyBorder="1" applyAlignment="1" applyProtection="1">
      <alignment horizontal="center"/>
      <protection hidden="1"/>
    </xf>
    <xf numFmtId="0" fontId="6" fillId="0" borderId="6" xfId="7" applyFont="1" applyFill="1" applyBorder="1" applyAlignment="1" applyProtection="1">
      <alignment horizontal="center" vertical="center" wrapText="1"/>
      <protection hidden="1"/>
    </xf>
    <xf numFmtId="44" fontId="6" fillId="0" borderId="4" xfId="7" applyNumberFormat="1" applyFont="1" applyFill="1" applyBorder="1" applyAlignment="1" applyProtection="1">
      <alignment horizontal="center"/>
      <protection hidden="1"/>
    </xf>
    <xf numFmtId="44" fontId="6" fillId="0" borderId="2" xfId="7" applyNumberFormat="1" applyFont="1" applyFill="1" applyBorder="1" applyAlignment="1" applyProtection="1">
      <alignment horizontal="center"/>
      <protection hidden="1"/>
    </xf>
    <xf numFmtId="44" fontId="6" fillId="0" borderId="28" xfId="7" applyNumberFormat="1" applyFont="1" applyFill="1" applyBorder="1" applyAlignment="1" applyProtection="1">
      <alignment horizontal="center"/>
      <protection hidden="1"/>
    </xf>
    <xf numFmtId="0" fontId="15" fillId="0" borderId="0" xfId="0" applyFont="1" applyFill="1"/>
    <xf numFmtId="43" fontId="15" fillId="0" borderId="0" xfId="2" applyFont="1" applyFill="1" applyBorder="1" applyAlignment="1" applyProtection="1">
      <alignment horizontal="center"/>
      <protection hidden="1"/>
    </xf>
    <xf numFmtId="0" fontId="8" fillId="0" borderId="0" xfId="10" applyFont="1" applyProtection="1">
      <protection locked="0"/>
    </xf>
    <xf numFmtId="0" fontId="3" fillId="0" borderId="0" xfId="0" applyFont="1" applyBorder="1" applyAlignment="1" applyProtection="1">
      <protection locked="0"/>
    </xf>
    <xf numFmtId="44" fontId="8" fillId="0" borderId="0" xfId="3" applyFont="1" applyProtection="1"/>
    <xf numFmtId="44" fontId="8" fillId="0" borderId="0" xfId="3" applyFont="1" applyProtection="1">
      <protection locked="0"/>
    </xf>
    <xf numFmtId="0" fontId="3" fillId="0" borderId="1" xfId="1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protection locked="0"/>
    </xf>
    <xf numFmtId="0" fontId="3" fillId="0" borderId="0" xfId="0" applyFont="1" applyFill="1" applyBorder="1" applyAlignment="1" applyProtection="1">
      <protection locked="0"/>
    </xf>
    <xf numFmtId="0" fontId="8" fillId="0" borderId="0" xfId="10" applyFont="1" applyFill="1" applyProtection="1">
      <protection locked="0"/>
    </xf>
    <xf numFmtId="4" fontId="8" fillId="0" borderId="0" xfId="10" applyNumberFormat="1" applyFont="1" applyFill="1" applyProtection="1">
      <protection locked="0"/>
    </xf>
    <xf numFmtId="44" fontId="8" fillId="0" borderId="0" xfId="3" applyFont="1" applyFill="1" applyProtection="1">
      <protection locked="0"/>
    </xf>
    <xf numFmtId="0" fontId="16" fillId="0" borderId="1" xfId="10" applyFont="1" applyBorder="1" applyAlignment="1" applyProtection="1">
      <alignment horizontal="center"/>
      <protection locked="0"/>
    </xf>
    <xf numFmtId="0" fontId="16" fillId="0" borderId="1" xfId="0" applyFont="1" applyBorder="1" applyAlignment="1" applyProtection="1">
      <protection locked="0"/>
    </xf>
    <xf numFmtId="0" fontId="16" fillId="0" borderId="0" xfId="0" applyFont="1" applyBorder="1" applyAlignment="1" applyProtection="1">
      <protection locked="0"/>
    </xf>
    <xf numFmtId="0" fontId="17" fillId="0" borderId="0" xfId="10" applyFont="1" applyProtection="1">
      <protection locked="0"/>
    </xf>
    <xf numFmtId="4" fontId="17" fillId="0" borderId="0" xfId="10" applyNumberFormat="1" applyFont="1" applyProtection="1">
      <protection locked="0"/>
    </xf>
    <xf numFmtId="0" fontId="16" fillId="0" borderId="4" xfId="8" applyFont="1" applyBorder="1" applyAlignment="1" applyProtection="1">
      <alignment horizontal="center" vertical="center"/>
      <protection locked="0"/>
    </xf>
    <xf numFmtId="0" fontId="16" fillId="0" borderId="4" xfId="0" applyFont="1" applyBorder="1" applyAlignment="1" applyProtection="1">
      <protection locked="0"/>
    </xf>
    <xf numFmtId="0" fontId="7" fillId="0" borderId="0" xfId="10" applyFont="1" applyProtection="1">
      <protection locked="0"/>
    </xf>
    <xf numFmtId="4" fontId="7" fillId="0" borderId="0" xfId="10" applyNumberFormat="1" applyFont="1" applyProtection="1">
      <protection locked="0"/>
    </xf>
    <xf numFmtId="0" fontId="16" fillId="0" borderId="1" xfId="8" applyFont="1" applyBorder="1" applyAlignment="1" applyProtection="1">
      <alignment horizontal="center"/>
      <protection locked="0"/>
    </xf>
    <xf numFmtId="44" fontId="10" fillId="0" borderId="0" xfId="3" applyFont="1" applyProtection="1">
      <protection locked="0"/>
    </xf>
    <xf numFmtId="4" fontId="8" fillId="0" borderId="0" xfId="10" applyNumberFormat="1" applyFont="1" applyFill="1" applyProtection="1">
      <protection locked="0"/>
    </xf>
    <xf numFmtId="44" fontId="17" fillId="0" borderId="0" xfId="3" applyFont="1" applyProtection="1">
      <protection locked="0"/>
    </xf>
    <xf numFmtId="44" fontId="8" fillId="0" borderId="0" xfId="10" applyNumberFormat="1" applyFont="1" applyProtection="1">
      <protection locked="0"/>
    </xf>
    <xf numFmtId="0" fontId="16" fillId="0" borderId="1" xfId="10" applyFont="1" applyBorder="1" applyProtection="1">
      <protection locked="0"/>
    </xf>
    <xf numFmtId="44" fontId="7" fillId="0" borderId="0" xfId="3" applyFont="1" applyProtection="1">
      <protection locked="0"/>
    </xf>
    <xf numFmtId="0" fontId="2" fillId="0" borderId="0" xfId="10" applyFont="1" applyProtection="1">
      <protection locked="0"/>
    </xf>
    <xf numFmtId="0" fontId="7" fillId="0" borderId="0" xfId="10" applyFont="1" applyFill="1" applyProtection="1">
      <protection locked="0"/>
    </xf>
    <xf numFmtId="44" fontId="2" fillId="0" borderId="0" xfId="3" applyFont="1" applyProtection="1">
      <protection locked="0"/>
    </xf>
    <xf numFmtId="44" fontId="7" fillId="0" borderId="1" xfId="3" applyFont="1" applyBorder="1" applyProtection="1">
      <protection locked="0"/>
    </xf>
    <xf numFmtId="44" fontId="7" fillId="0" borderId="1" xfId="3" applyFont="1" applyFill="1" applyBorder="1" applyProtection="1">
      <protection locked="0"/>
    </xf>
    <xf numFmtId="0" fontId="2" fillId="2" borderId="32" xfId="8" applyFont="1" applyFill="1" applyBorder="1" applyAlignment="1">
      <alignment horizontal="center" vertical="center" wrapText="1"/>
    </xf>
    <xf numFmtId="0" fontId="2" fillId="2" borderId="0" xfId="8" applyFont="1" applyFill="1" applyBorder="1" applyAlignment="1">
      <alignment horizontal="center" vertical="center" wrapText="1"/>
    </xf>
    <xf numFmtId="4" fontId="2" fillId="2" borderId="7" xfId="8" applyNumberFormat="1" applyFont="1" applyFill="1" applyBorder="1" applyAlignment="1">
      <alignment horizontal="center" vertical="center" wrapText="1"/>
    </xf>
    <xf numFmtId="4" fontId="2" fillId="2" borderId="8" xfId="8" applyNumberFormat="1" applyFont="1" applyFill="1" applyBorder="1" applyAlignment="1">
      <alignment horizontal="center" vertical="center" wrapText="1"/>
    </xf>
    <xf numFmtId="4" fontId="2" fillId="2" borderId="6" xfId="8" applyNumberFormat="1" applyFont="1" applyFill="1" applyBorder="1" applyAlignment="1">
      <alignment horizontal="center" vertical="center" wrapText="1"/>
    </xf>
    <xf numFmtId="4" fontId="2" fillId="2" borderId="10" xfId="8" applyNumberFormat="1" applyFont="1" applyFill="1" applyBorder="1" applyAlignment="1">
      <alignment horizontal="center" vertical="center" wrapText="1"/>
    </xf>
    <xf numFmtId="0" fontId="13" fillId="4" borderId="0" xfId="0" applyFont="1" applyFill="1" applyAlignment="1">
      <alignment horizontal="center"/>
    </xf>
    <xf numFmtId="0" fontId="18" fillId="4" borderId="0" xfId="7" applyFont="1" applyFill="1" applyBorder="1" applyAlignment="1" applyProtection="1">
      <alignment horizontal="center"/>
      <protection hidden="1"/>
    </xf>
    <xf numFmtId="14" fontId="18" fillId="4" borderId="0" xfId="7" applyNumberFormat="1" applyFont="1" applyFill="1" applyBorder="1" applyAlignment="1" applyProtection="1">
      <alignment horizontal="center"/>
      <protection hidden="1"/>
    </xf>
    <xf numFmtId="0" fontId="4" fillId="0" borderId="7" xfId="7" applyFont="1" applyFill="1" applyBorder="1" applyAlignment="1" applyProtection="1">
      <alignment horizontal="center" vertical="justify"/>
      <protection hidden="1"/>
    </xf>
    <xf numFmtId="0" fontId="4" fillId="0" borderId="8" xfId="7" applyFont="1" applyFill="1" applyBorder="1" applyAlignment="1" applyProtection="1">
      <alignment horizontal="center" vertical="justify"/>
      <protection hidden="1"/>
    </xf>
    <xf numFmtId="0" fontId="4" fillId="0" borderId="9" xfId="7" applyFont="1" applyFill="1" applyBorder="1" applyAlignment="1" applyProtection="1">
      <alignment horizontal="center" vertical="justify"/>
      <protection hidden="1"/>
    </xf>
    <xf numFmtId="0" fontId="4" fillId="4" borderId="7" xfId="7" applyFont="1" applyFill="1" applyBorder="1" applyAlignment="1" applyProtection="1">
      <alignment horizontal="center"/>
      <protection hidden="1"/>
    </xf>
    <xf numFmtId="0" fontId="4" fillId="4" borderId="8" xfId="7" applyFont="1" applyFill="1" applyBorder="1" applyAlignment="1" applyProtection="1">
      <alignment horizontal="center"/>
      <protection hidden="1"/>
    </xf>
    <xf numFmtId="0" fontId="4" fillId="4" borderId="9" xfId="7" applyFont="1" applyFill="1" applyBorder="1" applyAlignment="1" applyProtection="1">
      <alignment horizontal="center"/>
      <protection hidden="1"/>
    </xf>
    <xf numFmtId="0" fontId="4" fillId="4" borderId="41" xfId="7" applyFont="1" applyFill="1" applyBorder="1" applyAlignment="1" applyProtection="1">
      <alignment horizontal="center"/>
      <protection hidden="1"/>
    </xf>
    <xf numFmtId="0" fontId="4" fillId="4" borderId="42" xfId="7" applyFont="1" applyFill="1" applyBorder="1" applyAlignment="1" applyProtection="1">
      <alignment horizontal="center"/>
      <protection hidden="1"/>
    </xf>
    <xf numFmtId="0" fontId="4" fillId="4" borderId="43" xfId="7" applyFont="1" applyFill="1" applyBorder="1" applyAlignment="1" applyProtection="1">
      <alignment horizontal="center"/>
      <protection hidden="1"/>
    </xf>
    <xf numFmtId="0" fontId="4" fillId="0" borderId="7" xfId="7" applyFont="1" applyFill="1" applyBorder="1" applyAlignment="1" applyProtection="1">
      <alignment horizontal="center"/>
      <protection hidden="1"/>
    </xf>
    <xf numFmtId="0" fontId="4" fillId="0" borderId="8" xfId="7" applyFont="1" applyFill="1" applyBorder="1" applyAlignment="1" applyProtection="1">
      <alignment horizontal="center"/>
      <protection hidden="1"/>
    </xf>
    <xf numFmtId="0" fontId="4" fillId="0" borderId="9" xfId="7" applyFont="1" applyFill="1" applyBorder="1" applyAlignment="1" applyProtection="1">
      <alignment horizontal="center"/>
      <protection hidden="1"/>
    </xf>
    <xf numFmtId="0" fontId="4" fillId="4" borderId="6" xfId="7" applyFont="1" applyFill="1" applyBorder="1" applyAlignment="1" applyProtection="1">
      <alignment horizontal="center"/>
      <protection hidden="1"/>
    </xf>
    <xf numFmtId="0" fontId="4" fillId="0" borderId="40" xfId="7" applyFont="1" applyFill="1" applyBorder="1" applyAlignment="1" applyProtection="1">
      <alignment horizontal="center"/>
      <protection hidden="1"/>
    </xf>
    <xf numFmtId="0" fontId="4" fillId="0" borderId="13" xfId="7" applyFont="1" applyFill="1" applyBorder="1" applyAlignment="1" applyProtection="1">
      <alignment horizontal="center"/>
      <protection hidden="1"/>
    </xf>
    <xf numFmtId="0" fontId="4" fillId="0" borderId="2" xfId="7" applyFont="1" applyFill="1" applyBorder="1" applyAlignment="1" applyProtection="1">
      <alignment horizontal="center"/>
      <protection hidden="1"/>
    </xf>
    <xf numFmtId="0" fontId="2" fillId="2" borderId="19" xfId="8" applyFont="1" applyFill="1" applyBorder="1" applyAlignment="1" applyProtection="1">
      <alignment horizontal="center" vertical="center" wrapText="1"/>
      <protection locked="0"/>
    </xf>
    <xf numFmtId="0" fontId="2" fillId="2" borderId="44" xfId="8" applyFont="1" applyFill="1" applyBorder="1" applyAlignment="1" applyProtection="1">
      <alignment horizontal="center" vertical="center" wrapText="1"/>
      <protection locked="0"/>
    </xf>
    <xf numFmtId="4" fontId="2" fillId="2" borderId="29" xfId="8" applyNumberFormat="1" applyFont="1" applyFill="1" applyBorder="1" applyAlignment="1" applyProtection="1">
      <alignment horizontal="center" vertical="center" wrapText="1"/>
      <protection locked="0"/>
    </xf>
    <xf numFmtId="4" fontId="2" fillId="2" borderId="45" xfId="8" applyNumberFormat="1" applyFont="1" applyFill="1" applyBorder="1" applyAlignment="1" applyProtection="1">
      <alignment horizontal="center" vertical="center" wrapText="1"/>
      <protection locked="0"/>
    </xf>
    <xf numFmtId="4" fontId="2" fillId="2" borderId="46" xfId="8" applyNumberFormat="1" applyFont="1" applyFill="1" applyBorder="1" applyAlignment="1" applyProtection="1">
      <alignment horizontal="center" vertical="center" wrapText="1"/>
      <protection locked="0"/>
    </xf>
  </cellXfs>
  <cellStyles count="13">
    <cellStyle name="Euro" xfId="1"/>
    <cellStyle name="Millares 2" xfId="2"/>
    <cellStyle name="Moneda" xfId="3" builtinId="4"/>
    <cellStyle name="Moneda 2" xfId="4"/>
    <cellStyle name="Moneda 2 2" xfId="5"/>
    <cellStyle name="Normal" xfId="0" builtinId="0"/>
    <cellStyle name="Normal 2" xfId="6"/>
    <cellStyle name="Normal 2 2" xfId="7"/>
    <cellStyle name="Normal 2 3" xfId="8"/>
    <cellStyle name="Normal 3" xfId="9"/>
    <cellStyle name="Normal 3 2" xfId="10"/>
    <cellStyle name="Normal 4" xfId="11"/>
    <cellStyle name="Normal 4 2" xfId="1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2"/>
  <sheetViews>
    <sheetView workbookViewId="0"/>
  </sheetViews>
  <sheetFormatPr baseColWidth="10" defaultRowHeight="11.25"/>
  <sheetData>
    <row r="72" spans="1:1" hidden="1">
      <c r="A72" s="3" t="s">
        <v>0</v>
      </c>
    </row>
  </sheetData>
  <sheetProtection password="EDBA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7"/>
  <sheetViews>
    <sheetView workbookViewId="0">
      <selection activeCell="D2" sqref="D2:H2"/>
    </sheetView>
  </sheetViews>
  <sheetFormatPr baseColWidth="10" defaultRowHeight="11.25"/>
  <cols>
    <col min="2" max="2" width="42.1640625" bestFit="1" customWidth="1"/>
    <col min="8" max="8" width="8" bestFit="1" customWidth="1"/>
  </cols>
  <sheetData>
    <row r="1" spans="1:8" ht="69.599999999999994" customHeight="1" thickBot="1">
      <c r="A1" s="153" t="s">
        <v>4</v>
      </c>
      <c r="B1" s="154"/>
      <c r="C1" s="154"/>
      <c r="D1" s="154"/>
      <c r="E1" s="154"/>
      <c r="F1" s="6" t="s">
        <v>5</v>
      </c>
      <c r="G1" s="7"/>
      <c r="H1" s="7"/>
    </row>
    <row r="2" spans="1:8" ht="45.75" thickBot="1">
      <c r="A2" s="8" t="s">
        <v>6</v>
      </c>
      <c r="B2" s="8" t="s">
        <v>7</v>
      </c>
      <c r="C2" s="9" t="s">
        <v>8</v>
      </c>
      <c r="D2" s="155" t="s">
        <v>9</v>
      </c>
      <c r="E2" s="156"/>
      <c r="F2" s="157"/>
      <c r="G2" s="157"/>
      <c r="H2" s="158"/>
    </row>
    <row r="3" spans="1:8" ht="12">
      <c r="A3" s="10">
        <v>1</v>
      </c>
      <c r="B3" s="11" t="s">
        <v>10</v>
      </c>
      <c r="C3" s="12">
        <v>1</v>
      </c>
      <c r="D3" s="13">
        <v>980.1</v>
      </c>
      <c r="E3" s="14">
        <f>D3*14</f>
        <v>13721.4</v>
      </c>
      <c r="F3" s="15">
        <f>D3*30</f>
        <v>29403</v>
      </c>
      <c r="G3" s="16">
        <f>D3*14*2</f>
        <v>27442.799999999999</v>
      </c>
      <c r="H3" s="16">
        <f>D3*50</f>
        <v>49005</v>
      </c>
    </row>
    <row r="4" spans="1:8" ht="12">
      <c r="A4" s="17">
        <v>35</v>
      </c>
      <c r="B4" s="18" t="s">
        <v>11</v>
      </c>
      <c r="C4" s="19">
        <v>1</v>
      </c>
      <c r="D4" s="15">
        <v>240.75</v>
      </c>
      <c r="E4" s="16">
        <f t="shared" ref="E4:E57" si="0">D4*14</f>
        <v>3370.5</v>
      </c>
      <c r="F4" s="15">
        <f t="shared" ref="F4:F57" si="1">D4*30</f>
        <v>7222.5</v>
      </c>
      <c r="G4" s="16">
        <f t="shared" ref="G4:G57" si="2">D4*14*2</f>
        <v>6741</v>
      </c>
      <c r="H4" s="16">
        <f t="shared" ref="H4:H57" si="3">D4*50</f>
        <v>12037.5</v>
      </c>
    </row>
    <row r="5" spans="1:8" ht="12">
      <c r="A5" s="17">
        <v>21</v>
      </c>
      <c r="B5" s="18" t="s">
        <v>12</v>
      </c>
      <c r="C5" s="19">
        <v>1</v>
      </c>
      <c r="D5" s="15">
        <v>273</v>
      </c>
      <c r="E5" s="16">
        <f t="shared" si="0"/>
        <v>3822</v>
      </c>
      <c r="F5" s="15">
        <f t="shared" si="1"/>
        <v>8190</v>
      </c>
      <c r="G5" s="16">
        <f t="shared" si="2"/>
        <v>7644</v>
      </c>
      <c r="H5" s="16">
        <f t="shared" si="3"/>
        <v>13650</v>
      </c>
    </row>
    <row r="6" spans="1:8" ht="12">
      <c r="A6" s="17">
        <v>45</v>
      </c>
      <c r="B6" s="18" t="s">
        <v>13</v>
      </c>
      <c r="C6" s="19">
        <v>1</v>
      </c>
      <c r="D6" s="15">
        <v>537.16</v>
      </c>
      <c r="E6" s="16">
        <f t="shared" si="0"/>
        <v>7520.24</v>
      </c>
      <c r="F6" s="15">
        <f t="shared" si="1"/>
        <v>16114.8</v>
      </c>
      <c r="G6" s="16">
        <f t="shared" si="2"/>
        <v>15040.48</v>
      </c>
      <c r="H6" s="16">
        <f t="shared" si="3"/>
        <v>26858</v>
      </c>
    </row>
    <row r="7" spans="1:8" ht="12">
      <c r="A7" s="17">
        <v>56</v>
      </c>
      <c r="B7" s="18" t="s">
        <v>14</v>
      </c>
      <c r="C7" s="19">
        <v>1</v>
      </c>
      <c r="D7" s="15">
        <v>342.16</v>
      </c>
      <c r="E7" s="16">
        <f t="shared" si="0"/>
        <v>4790.2400000000007</v>
      </c>
      <c r="F7" s="15">
        <f t="shared" si="1"/>
        <v>10264.800000000001</v>
      </c>
      <c r="G7" s="16">
        <f t="shared" si="2"/>
        <v>9580.4800000000014</v>
      </c>
      <c r="H7" s="16">
        <f t="shared" si="3"/>
        <v>17108</v>
      </c>
    </row>
    <row r="8" spans="1:8" ht="12">
      <c r="A8" s="17">
        <v>39</v>
      </c>
      <c r="B8" s="18" t="s">
        <v>15</v>
      </c>
      <c r="C8" s="19">
        <v>1</v>
      </c>
      <c r="D8" s="15">
        <v>371.46</v>
      </c>
      <c r="E8" s="16">
        <f t="shared" si="0"/>
        <v>5200.4399999999996</v>
      </c>
      <c r="F8" s="15">
        <f t="shared" si="1"/>
        <v>11143.8</v>
      </c>
      <c r="G8" s="16">
        <f t="shared" si="2"/>
        <v>10400.879999999999</v>
      </c>
      <c r="H8" s="16">
        <f t="shared" si="3"/>
        <v>18573</v>
      </c>
    </row>
    <row r="9" spans="1:8" ht="12">
      <c r="A9" s="17">
        <v>53</v>
      </c>
      <c r="B9" s="18" t="s">
        <v>16</v>
      </c>
      <c r="C9" s="19">
        <v>1</v>
      </c>
      <c r="D9" s="15">
        <v>301.93</v>
      </c>
      <c r="E9" s="16">
        <f t="shared" si="0"/>
        <v>4227.0200000000004</v>
      </c>
      <c r="F9" s="15">
        <f t="shared" si="1"/>
        <v>9057.9</v>
      </c>
      <c r="G9" s="16">
        <f t="shared" si="2"/>
        <v>8454.0400000000009</v>
      </c>
      <c r="H9" s="16">
        <f t="shared" si="3"/>
        <v>15096.5</v>
      </c>
    </row>
    <row r="10" spans="1:8" ht="12">
      <c r="A10" s="20">
        <v>60</v>
      </c>
      <c r="B10" s="18" t="s">
        <v>17</v>
      </c>
      <c r="C10" s="19">
        <v>1</v>
      </c>
      <c r="D10" s="15">
        <v>180.62</v>
      </c>
      <c r="E10" s="16">
        <f t="shared" si="0"/>
        <v>2528.6800000000003</v>
      </c>
      <c r="F10" s="15">
        <f t="shared" si="1"/>
        <v>5418.6</v>
      </c>
      <c r="G10" s="16">
        <f t="shared" si="2"/>
        <v>5057.3600000000006</v>
      </c>
      <c r="H10" s="16">
        <f t="shared" si="3"/>
        <v>9031</v>
      </c>
    </row>
    <row r="11" spans="1:8" ht="12">
      <c r="A11" s="20">
        <v>3</v>
      </c>
      <c r="B11" s="18" t="s">
        <v>18</v>
      </c>
      <c r="C11" s="19">
        <v>1</v>
      </c>
      <c r="D11" s="15">
        <v>757.16</v>
      </c>
      <c r="E11" s="16">
        <f t="shared" si="0"/>
        <v>10600.24</v>
      </c>
      <c r="F11" s="15">
        <f t="shared" si="1"/>
        <v>22714.799999999999</v>
      </c>
      <c r="G11" s="16">
        <f t="shared" si="2"/>
        <v>21200.48</v>
      </c>
      <c r="H11" s="16">
        <f t="shared" si="3"/>
        <v>37858</v>
      </c>
    </row>
    <row r="12" spans="1:8" ht="12">
      <c r="A12" s="20">
        <v>4</v>
      </c>
      <c r="B12" s="18" t="s">
        <v>19</v>
      </c>
      <c r="C12" s="19">
        <v>1</v>
      </c>
      <c r="D12" s="15">
        <v>301.93</v>
      </c>
      <c r="E12" s="16">
        <f t="shared" si="0"/>
        <v>4227.0200000000004</v>
      </c>
      <c r="F12" s="15">
        <f t="shared" si="1"/>
        <v>9057.9</v>
      </c>
      <c r="G12" s="16">
        <f t="shared" si="2"/>
        <v>8454.0400000000009</v>
      </c>
      <c r="H12" s="16">
        <f t="shared" si="3"/>
        <v>15096.5</v>
      </c>
    </row>
    <row r="13" spans="1:8" ht="12">
      <c r="A13" s="20">
        <v>9</v>
      </c>
      <c r="B13" s="18" t="s">
        <v>20</v>
      </c>
      <c r="C13" s="19">
        <v>1</v>
      </c>
      <c r="D13" s="15">
        <v>301.93</v>
      </c>
      <c r="E13" s="16">
        <f t="shared" si="0"/>
        <v>4227.0200000000004</v>
      </c>
      <c r="F13" s="15">
        <f t="shared" si="1"/>
        <v>9057.9</v>
      </c>
      <c r="G13" s="16">
        <f t="shared" si="2"/>
        <v>8454.0400000000009</v>
      </c>
      <c r="H13" s="16">
        <f t="shared" si="3"/>
        <v>15096.5</v>
      </c>
    </row>
    <row r="14" spans="1:8" ht="12">
      <c r="A14" s="20">
        <v>8</v>
      </c>
      <c r="B14" s="18" t="s">
        <v>21</v>
      </c>
      <c r="C14" s="19">
        <v>1</v>
      </c>
      <c r="D14" s="15">
        <v>301.93</v>
      </c>
      <c r="E14" s="16">
        <f t="shared" si="0"/>
        <v>4227.0200000000004</v>
      </c>
      <c r="F14" s="15">
        <f t="shared" si="1"/>
        <v>9057.9</v>
      </c>
      <c r="G14" s="16">
        <f t="shared" si="2"/>
        <v>8454.0400000000009</v>
      </c>
      <c r="H14" s="16">
        <f t="shared" si="3"/>
        <v>15096.5</v>
      </c>
    </row>
    <row r="15" spans="1:8" ht="12">
      <c r="A15" s="20">
        <v>28</v>
      </c>
      <c r="B15" s="21" t="s">
        <v>22</v>
      </c>
      <c r="C15" s="22">
        <v>1</v>
      </c>
      <c r="D15" s="15">
        <v>301.93</v>
      </c>
      <c r="E15" s="16">
        <f t="shared" si="0"/>
        <v>4227.0200000000004</v>
      </c>
      <c r="F15" s="15">
        <f t="shared" si="1"/>
        <v>9057.9</v>
      </c>
      <c r="G15" s="16">
        <f t="shared" si="2"/>
        <v>8454.0400000000009</v>
      </c>
      <c r="H15" s="16">
        <f t="shared" si="3"/>
        <v>15096.5</v>
      </c>
    </row>
    <row r="16" spans="1:8" ht="12">
      <c r="A16" s="20">
        <v>10</v>
      </c>
      <c r="B16" s="18" t="s">
        <v>23</v>
      </c>
      <c r="C16" s="19">
        <v>1</v>
      </c>
      <c r="D16" s="15">
        <v>269.12</v>
      </c>
      <c r="E16" s="16">
        <f t="shared" si="0"/>
        <v>3767.6800000000003</v>
      </c>
      <c r="F16" s="15">
        <f t="shared" si="1"/>
        <v>8073.6</v>
      </c>
      <c r="G16" s="16">
        <f t="shared" si="2"/>
        <v>7535.3600000000006</v>
      </c>
      <c r="H16" s="16">
        <f t="shared" si="3"/>
        <v>13456</v>
      </c>
    </row>
    <row r="17" spans="1:8" ht="12">
      <c r="A17" s="20">
        <v>11</v>
      </c>
      <c r="B17" s="18" t="s">
        <v>24</v>
      </c>
      <c r="C17" s="19">
        <v>1</v>
      </c>
      <c r="D17" s="15">
        <v>251.91</v>
      </c>
      <c r="E17" s="16">
        <f t="shared" si="0"/>
        <v>3526.74</v>
      </c>
      <c r="F17" s="15">
        <f>D17*30</f>
        <v>7557.3</v>
      </c>
      <c r="G17" s="16">
        <f t="shared" si="2"/>
        <v>7053.48</v>
      </c>
      <c r="H17" s="16">
        <f t="shared" si="3"/>
        <v>12595.5</v>
      </c>
    </row>
    <row r="18" spans="1:8" ht="12">
      <c r="A18" s="20">
        <v>7</v>
      </c>
      <c r="B18" s="18" t="s">
        <v>25</v>
      </c>
      <c r="C18" s="19">
        <v>2</v>
      </c>
      <c r="D18" s="15">
        <v>252.8</v>
      </c>
      <c r="E18" s="16">
        <f t="shared" si="0"/>
        <v>3539.2000000000003</v>
      </c>
      <c r="F18" s="15">
        <f>D18*30</f>
        <v>7584</v>
      </c>
      <c r="G18" s="16">
        <f t="shared" si="2"/>
        <v>7078.4000000000005</v>
      </c>
      <c r="H18" s="16">
        <f t="shared" si="3"/>
        <v>12640</v>
      </c>
    </row>
    <row r="19" spans="1:8" ht="12">
      <c r="A19" s="20">
        <v>12</v>
      </c>
      <c r="B19" s="18" t="s">
        <v>26</v>
      </c>
      <c r="C19" s="19">
        <v>3</v>
      </c>
      <c r="D19" s="15">
        <v>180.62</v>
      </c>
      <c r="E19" s="16">
        <f t="shared" si="0"/>
        <v>2528.6800000000003</v>
      </c>
      <c r="F19" s="15">
        <f t="shared" si="1"/>
        <v>5418.6</v>
      </c>
      <c r="G19" s="16">
        <f t="shared" si="2"/>
        <v>5057.3600000000006</v>
      </c>
      <c r="H19" s="16">
        <f t="shared" si="3"/>
        <v>9031</v>
      </c>
    </row>
    <row r="20" spans="1:8" ht="12">
      <c r="A20" s="20">
        <v>14</v>
      </c>
      <c r="B20" s="18" t="s">
        <v>27</v>
      </c>
      <c r="C20" s="19">
        <v>2</v>
      </c>
      <c r="D20" s="15">
        <v>161</v>
      </c>
      <c r="E20" s="16">
        <f t="shared" si="0"/>
        <v>2254</v>
      </c>
      <c r="F20" s="15">
        <f t="shared" si="1"/>
        <v>4830</v>
      </c>
      <c r="G20" s="16">
        <f t="shared" si="2"/>
        <v>4508</v>
      </c>
      <c r="H20" s="16">
        <f t="shared" si="3"/>
        <v>8050</v>
      </c>
    </row>
    <row r="21" spans="1:8" ht="12">
      <c r="A21" s="20">
        <v>14</v>
      </c>
      <c r="B21" s="18" t="s">
        <v>27</v>
      </c>
      <c r="C21" s="19">
        <v>1</v>
      </c>
      <c r="D21" s="15">
        <v>148.97</v>
      </c>
      <c r="E21" s="16">
        <f t="shared" si="0"/>
        <v>2085.58</v>
      </c>
      <c r="F21" s="15">
        <f t="shared" si="1"/>
        <v>4469.1000000000004</v>
      </c>
      <c r="G21" s="16">
        <f t="shared" si="2"/>
        <v>4171.16</v>
      </c>
      <c r="H21" s="16">
        <f t="shared" si="3"/>
        <v>7448.5</v>
      </c>
    </row>
    <row r="22" spans="1:8" ht="12">
      <c r="A22" s="20">
        <v>13</v>
      </c>
      <c r="B22" s="18" t="s">
        <v>28</v>
      </c>
      <c r="C22" s="19">
        <v>1</v>
      </c>
      <c r="D22" s="15">
        <v>190.76</v>
      </c>
      <c r="E22" s="16">
        <f t="shared" si="0"/>
        <v>2670.64</v>
      </c>
      <c r="F22" s="15">
        <f t="shared" si="1"/>
        <v>5722.7999999999993</v>
      </c>
      <c r="G22" s="16">
        <f t="shared" si="2"/>
        <v>5341.28</v>
      </c>
      <c r="H22" s="16">
        <f t="shared" si="3"/>
        <v>9538</v>
      </c>
    </row>
    <row r="23" spans="1:8" ht="12">
      <c r="A23" s="20">
        <v>4</v>
      </c>
      <c r="B23" s="18" t="s">
        <v>29</v>
      </c>
      <c r="C23" s="19">
        <v>1</v>
      </c>
      <c r="D23" s="15">
        <v>556</v>
      </c>
      <c r="E23" s="16">
        <f t="shared" si="0"/>
        <v>7784</v>
      </c>
      <c r="F23" s="15">
        <f t="shared" si="1"/>
        <v>16680</v>
      </c>
      <c r="G23" s="16">
        <f t="shared" si="2"/>
        <v>15568</v>
      </c>
      <c r="H23" s="16">
        <f t="shared" si="3"/>
        <v>27800</v>
      </c>
    </row>
    <row r="24" spans="1:8" ht="12">
      <c r="A24" s="20">
        <v>33</v>
      </c>
      <c r="B24" s="18" t="s">
        <v>30</v>
      </c>
      <c r="C24" s="19">
        <v>1</v>
      </c>
      <c r="D24" s="15">
        <v>237.24</v>
      </c>
      <c r="E24" s="16">
        <f t="shared" si="0"/>
        <v>3321.36</v>
      </c>
      <c r="F24" s="15">
        <f t="shared" si="1"/>
        <v>7117.2000000000007</v>
      </c>
      <c r="G24" s="16">
        <f t="shared" si="2"/>
        <v>6642.72</v>
      </c>
      <c r="H24" s="16">
        <f t="shared" si="3"/>
        <v>11862</v>
      </c>
    </row>
    <row r="25" spans="1:8" ht="12">
      <c r="A25" s="20">
        <v>43</v>
      </c>
      <c r="B25" s="18" t="s">
        <v>31</v>
      </c>
      <c r="C25" s="19">
        <v>1</v>
      </c>
      <c r="D25" s="15">
        <v>221.48</v>
      </c>
      <c r="E25" s="16">
        <f t="shared" si="0"/>
        <v>3100.72</v>
      </c>
      <c r="F25" s="15">
        <f t="shared" si="1"/>
        <v>6644.4</v>
      </c>
      <c r="G25" s="16">
        <f t="shared" si="2"/>
        <v>6201.44</v>
      </c>
      <c r="H25" s="16">
        <f t="shared" si="3"/>
        <v>11074</v>
      </c>
    </row>
    <row r="26" spans="1:8" ht="12">
      <c r="A26" s="20">
        <v>22</v>
      </c>
      <c r="B26" s="18" t="s">
        <v>32</v>
      </c>
      <c r="C26" s="19">
        <v>1</v>
      </c>
      <c r="D26" s="15">
        <v>301.93</v>
      </c>
      <c r="E26" s="16">
        <f t="shared" si="0"/>
        <v>4227.0200000000004</v>
      </c>
      <c r="F26" s="15">
        <f t="shared" si="1"/>
        <v>9057.9</v>
      </c>
      <c r="G26" s="16">
        <f t="shared" si="2"/>
        <v>8454.0400000000009</v>
      </c>
      <c r="H26" s="16">
        <f t="shared" si="3"/>
        <v>15096.5</v>
      </c>
    </row>
    <row r="27" spans="1:8" ht="12">
      <c r="A27" s="20">
        <v>26</v>
      </c>
      <c r="B27" s="18" t="s">
        <v>33</v>
      </c>
      <c r="C27" s="19">
        <v>1</v>
      </c>
      <c r="D27" s="15">
        <v>237.24</v>
      </c>
      <c r="E27" s="16">
        <f t="shared" si="0"/>
        <v>3321.36</v>
      </c>
      <c r="F27" s="15">
        <f t="shared" si="1"/>
        <v>7117.2000000000007</v>
      </c>
      <c r="G27" s="16">
        <f t="shared" si="2"/>
        <v>6642.72</v>
      </c>
      <c r="H27" s="16">
        <f t="shared" si="3"/>
        <v>11862</v>
      </c>
    </row>
    <row r="28" spans="1:8" ht="12">
      <c r="A28" s="20">
        <v>27</v>
      </c>
      <c r="B28" s="18" t="s">
        <v>34</v>
      </c>
      <c r="C28" s="19">
        <v>1</v>
      </c>
      <c r="D28" s="15">
        <v>252.8</v>
      </c>
      <c r="E28" s="16">
        <f t="shared" si="0"/>
        <v>3539.2000000000003</v>
      </c>
      <c r="F28" s="15">
        <f t="shared" si="1"/>
        <v>7584</v>
      </c>
      <c r="G28" s="16">
        <f t="shared" si="2"/>
        <v>7078.4000000000005</v>
      </c>
      <c r="H28" s="16">
        <f t="shared" si="3"/>
        <v>12640</v>
      </c>
    </row>
    <row r="29" spans="1:8" ht="12">
      <c r="A29" s="20">
        <v>41</v>
      </c>
      <c r="B29" s="18" t="s">
        <v>35</v>
      </c>
      <c r="C29" s="19">
        <v>2</v>
      </c>
      <c r="D29" s="15">
        <v>301.93</v>
      </c>
      <c r="E29" s="16">
        <f t="shared" si="0"/>
        <v>4227.0200000000004</v>
      </c>
      <c r="F29" s="15">
        <f t="shared" si="1"/>
        <v>9057.9</v>
      </c>
      <c r="G29" s="16">
        <f t="shared" si="2"/>
        <v>8454.0400000000009</v>
      </c>
      <c r="H29" s="16">
        <f t="shared" si="3"/>
        <v>15096.5</v>
      </c>
    </row>
    <row r="30" spans="1:8" ht="12">
      <c r="A30" s="20">
        <v>57</v>
      </c>
      <c r="B30" s="18" t="s">
        <v>36</v>
      </c>
      <c r="C30" s="19">
        <v>2</v>
      </c>
      <c r="D30" s="15">
        <v>180.62</v>
      </c>
      <c r="E30" s="16">
        <f t="shared" si="0"/>
        <v>2528.6800000000003</v>
      </c>
      <c r="F30" s="15">
        <f t="shared" si="1"/>
        <v>5418.6</v>
      </c>
      <c r="G30" s="16">
        <f t="shared" si="2"/>
        <v>5057.3600000000006</v>
      </c>
      <c r="H30" s="16">
        <f t="shared" si="3"/>
        <v>9031</v>
      </c>
    </row>
    <row r="31" spans="1:8" ht="12">
      <c r="A31" s="20">
        <v>16</v>
      </c>
      <c r="B31" s="18" t="s">
        <v>37</v>
      </c>
      <c r="C31" s="19">
        <v>6</v>
      </c>
      <c r="D31" s="15">
        <v>258.02999999999997</v>
      </c>
      <c r="E31" s="16">
        <f t="shared" si="0"/>
        <v>3612.4199999999996</v>
      </c>
      <c r="F31" s="15">
        <f t="shared" si="1"/>
        <v>7740.9</v>
      </c>
      <c r="G31" s="16">
        <f t="shared" si="2"/>
        <v>7224.8399999999992</v>
      </c>
      <c r="H31" s="16">
        <f t="shared" si="3"/>
        <v>12901.499999999998</v>
      </c>
    </row>
    <row r="32" spans="1:8" ht="12">
      <c r="A32" s="20">
        <v>55</v>
      </c>
      <c r="B32" s="18" t="s">
        <v>38</v>
      </c>
      <c r="C32" s="19">
        <v>1</v>
      </c>
      <c r="D32" s="15">
        <v>258.02999999999997</v>
      </c>
      <c r="E32" s="16">
        <f t="shared" si="0"/>
        <v>3612.4199999999996</v>
      </c>
      <c r="F32" s="15">
        <f t="shared" si="1"/>
        <v>7740.9</v>
      </c>
      <c r="G32" s="16">
        <f t="shared" si="2"/>
        <v>7224.8399999999992</v>
      </c>
      <c r="H32" s="16">
        <f t="shared" si="3"/>
        <v>12901.499999999998</v>
      </c>
    </row>
    <row r="33" spans="1:8" ht="12">
      <c r="A33" s="20">
        <v>16</v>
      </c>
      <c r="B33" s="18" t="s">
        <v>39</v>
      </c>
      <c r="C33" s="19">
        <v>2</v>
      </c>
      <c r="D33" s="15">
        <v>252.96</v>
      </c>
      <c r="E33" s="16">
        <f t="shared" si="0"/>
        <v>3541.44</v>
      </c>
      <c r="F33" s="15">
        <f t="shared" si="1"/>
        <v>7588.8</v>
      </c>
      <c r="G33" s="16">
        <f t="shared" si="2"/>
        <v>7082.88</v>
      </c>
      <c r="H33" s="16">
        <f t="shared" si="3"/>
        <v>12648</v>
      </c>
    </row>
    <row r="34" spans="1:8" ht="12">
      <c r="A34" s="20">
        <v>5</v>
      </c>
      <c r="B34" s="18" t="s">
        <v>40</v>
      </c>
      <c r="C34" s="19">
        <v>1</v>
      </c>
      <c r="D34" s="15">
        <v>556.91999999999996</v>
      </c>
      <c r="E34" s="16">
        <f t="shared" si="0"/>
        <v>7796.8799999999992</v>
      </c>
      <c r="F34" s="15">
        <f t="shared" si="1"/>
        <v>16707.599999999999</v>
      </c>
      <c r="G34" s="16">
        <f t="shared" si="2"/>
        <v>15593.759999999998</v>
      </c>
      <c r="H34" s="16">
        <f t="shared" si="3"/>
        <v>27845.999999999996</v>
      </c>
    </row>
    <row r="35" spans="1:8" ht="12">
      <c r="A35" s="20">
        <v>29</v>
      </c>
      <c r="B35" s="18" t="s">
        <v>41</v>
      </c>
      <c r="C35" s="19">
        <v>1</v>
      </c>
      <c r="D35" s="15">
        <v>291.48</v>
      </c>
      <c r="E35" s="16">
        <f t="shared" si="0"/>
        <v>4080.7200000000003</v>
      </c>
      <c r="F35" s="15">
        <f t="shared" si="1"/>
        <v>8744.4000000000015</v>
      </c>
      <c r="G35" s="16">
        <f t="shared" si="2"/>
        <v>8161.4400000000005</v>
      </c>
      <c r="H35" s="16">
        <f t="shared" si="3"/>
        <v>14574</v>
      </c>
    </row>
    <row r="36" spans="1:8" ht="12">
      <c r="A36" s="20">
        <v>24</v>
      </c>
      <c r="B36" s="18" t="s">
        <v>42</v>
      </c>
      <c r="C36" s="19">
        <v>1</v>
      </c>
      <c r="D36" s="15">
        <v>367.71</v>
      </c>
      <c r="E36" s="16">
        <f t="shared" si="0"/>
        <v>5147.9399999999996</v>
      </c>
      <c r="F36" s="15">
        <f t="shared" si="1"/>
        <v>11031.3</v>
      </c>
      <c r="G36" s="16">
        <f t="shared" si="2"/>
        <v>10295.879999999999</v>
      </c>
      <c r="H36" s="16">
        <f t="shared" si="3"/>
        <v>18385.5</v>
      </c>
    </row>
    <row r="37" spans="1:8" ht="12">
      <c r="A37" s="20">
        <v>31</v>
      </c>
      <c r="B37" s="18" t="s">
        <v>43</v>
      </c>
      <c r="C37" s="19">
        <v>1</v>
      </c>
      <c r="D37" s="15">
        <v>441.22</v>
      </c>
      <c r="E37" s="16">
        <f t="shared" si="0"/>
        <v>6177.08</v>
      </c>
      <c r="F37" s="15">
        <f t="shared" si="1"/>
        <v>13236.6</v>
      </c>
      <c r="G37" s="16">
        <f t="shared" si="2"/>
        <v>12354.16</v>
      </c>
      <c r="H37" s="16">
        <f t="shared" si="3"/>
        <v>22061</v>
      </c>
    </row>
    <row r="38" spans="1:8" ht="12">
      <c r="A38" s="20">
        <v>54</v>
      </c>
      <c r="B38" s="18" t="s">
        <v>44</v>
      </c>
      <c r="C38" s="19">
        <v>1</v>
      </c>
      <c r="D38" s="15">
        <v>301.93</v>
      </c>
      <c r="E38" s="16">
        <f t="shared" si="0"/>
        <v>4227.0200000000004</v>
      </c>
      <c r="F38" s="15">
        <f t="shared" si="1"/>
        <v>9057.9</v>
      </c>
      <c r="G38" s="16">
        <f t="shared" si="2"/>
        <v>8454.0400000000009</v>
      </c>
      <c r="H38" s="16">
        <f t="shared" si="3"/>
        <v>15096.5</v>
      </c>
    </row>
    <row r="39" spans="1:8" ht="12">
      <c r="A39" s="20">
        <v>46</v>
      </c>
      <c r="B39" s="18" t="s">
        <v>45</v>
      </c>
      <c r="C39" s="19">
        <v>1</v>
      </c>
      <c r="D39" s="15">
        <v>454.69</v>
      </c>
      <c r="E39" s="16">
        <f t="shared" si="0"/>
        <v>6365.66</v>
      </c>
      <c r="F39" s="15">
        <f t="shared" si="1"/>
        <v>13640.7</v>
      </c>
      <c r="G39" s="16">
        <f t="shared" si="2"/>
        <v>12731.32</v>
      </c>
      <c r="H39" s="16">
        <f t="shared" si="3"/>
        <v>22734.5</v>
      </c>
    </row>
    <row r="40" spans="1:8" ht="12">
      <c r="A40" s="20">
        <v>58</v>
      </c>
      <c r="B40" s="18" t="s">
        <v>46</v>
      </c>
      <c r="C40" s="19">
        <v>1</v>
      </c>
      <c r="D40" s="15">
        <v>388.44</v>
      </c>
      <c r="E40" s="16">
        <f t="shared" si="0"/>
        <v>5438.16</v>
      </c>
      <c r="F40" s="15">
        <f t="shared" si="1"/>
        <v>11653.2</v>
      </c>
      <c r="G40" s="16">
        <f t="shared" si="2"/>
        <v>10876.32</v>
      </c>
      <c r="H40" s="16">
        <f t="shared" si="3"/>
        <v>19422</v>
      </c>
    </row>
    <row r="41" spans="1:8" ht="12">
      <c r="A41" s="20">
        <v>49</v>
      </c>
      <c r="B41" s="18" t="s">
        <v>47</v>
      </c>
      <c r="C41" s="19">
        <v>4</v>
      </c>
      <c r="D41" s="15">
        <v>234.78</v>
      </c>
      <c r="E41" s="16">
        <f t="shared" si="0"/>
        <v>3286.92</v>
      </c>
      <c r="F41" s="15">
        <f t="shared" si="1"/>
        <v>7043.4</v>
      </c>
      <c r="G41" s="16">
        <f t="shared" si="2"/>
        <v>6573.84</v>
      </c>
      <c r="H41" s="16">
        <f t="shared" si="3"/>
        <v>11739</v>
      </c>
    </row>
    <row r="42" spans="1:8" ht="12">
      <c r="A42" s="20">
        <v>50</v>
      </c>
      <c r="B42" s="18" t="s">
        <v>48</v>
      </c>
      <c r="C42" s="19">
        <v>1</v>
      </c>
      <c r="D42" s="15">
        <v>234.78</v>
      </c>
      <c r="E42" s="16">
        <f t="shared" si="0"/>
        <v>3286.92</v>
      </c>
      <c r="F42" s="15">
        <f t="shared" si="1"/>
        <v>7043.4</v>
      </c>
      <c r="G42" s="16">
        <f t="shared" si="2"/>
        <v>6573.84</v>
      </c>
      <c r="H42" s="16">
        <f t="shared" si="3"/>
        <v>11739</v>
      </c>
    </row>
    <row r="43" spans="1:8" ht="12">
      <c r="A43" s="20">
        <v>51</v>
      </c>
      <c r="B43" s="18" t="s">
        <v>49</v>
      </c>
      <c r="C43" s="19">
        <v>1</v>
      </c>
      <c r="D43" s="15">
        <v>234.78</v>
      </c>
      <c r="E43" s="16">
        <f t="shared" si="0"/>
        <v>3286.92</v>
      </c>
      <c r="F43" s="15">
        <f t="shared" si="1"/>
        <v>7043.4</v>
      </c>
      <c r="G43" s="16">
        <f t="shared" si="2"/>
        <v>6573.84</v>
      </c>
      <c r="H43" s="16">
        <f t="shared" si="3"/>
        <v>11739</v>
      </c>
    </row>
    <row r="44" spans="1:8" ht="12">
      <c r="A44" s="20">
        <v>17</v>
      </c>
      <c r="B44" s="23" t="s">
        <v>50</v>
      </c>
      <c r="C44" s="20">
        <v>4</v>
      </c>
      <c r="D44" s="15">
        <v>260.73</v>
      </c>
      <c r="E44" s="16">
        <f t="shared" si="0"/>
        <v>3650.2200000000003</v>
      </c>
      <c r="F44" s="15">
        <f t="shared" si="1"/>
        <v>7821.9000000000005</v>
      </c>
      <c r="G44" s="16">
        <f t="shared" si="2"/>
        <v>7300.4400000000005</v>
      </c>
      <c r="H44" s="16">
        <f t="shared" si="3"/>
        <v>13036.5</v>
      </c>
    </row>
    <row r="45" spans="1:8" ht="12">
      <c r="A45" s="20">
        <v>17</v>
      </c>
      <c r="B45" s="23" t="s">
        <v>50</v>
      </c>
      <c r="C45" s="20">
        <v>1</v>
      </c>
      <c r="D45" s="15">
        <v>251.91</v>
      </c>
      <c r="E45" s="16">
        <f t="shared" si="0"/>
        <v>3526.74</v>
      </c>
      <c r="F45" s="15">
        <f t="shared" si="1"/>
        <v>7557.3</v>
      </c>
      <c r="G45" s="16">
        <f t="shared" si="2"/>
        <v>7053.48</v>
      </c>
      <c r="H45" s="16">
        <f t="shared" si="3"/>
        <v>12595.5</v>
      </c>
    </row>
    <row r="46" spans="1:8" ht="12">
      <c r="A46" s="20">
        <v>17</v>
      </c>
      <c r="B46" s="23" t="s">
        <v>50</v>
      </c>
      <c r="C46" s="20">
        <v>1</v>
      </c>
      <c r="D46" s="15">
        <v>237.24</v>
      </c>
      <c r="E46" s="16">
        <f t="shared" si="0"/>
        <v>3321.36</v>
      </c>
      <c r="F46" s="15">
        <f t="shared" si="1"/>
        <v>7117.2000000000007</v>
      </c>
      <c r="G46" s="16">
        <f t="shared" si="2"/>
        <v>6642.72</v>
      </c>
      <c r="H46" s="16">
        <f t="shared" si="3"/>
        <v>11862</v>
      </c>
    </row>
    <row r="47" spans="1:8" ht="12">
      <c r="A47" s="20">
        <v>18</v>
      </c>
      <c r="B47" s="23" t="s">
        <v>51</v>
      </c>
      <c r="C47" s="20">
        <v>6</v>
      </c>
      <c r="D47" s="15">
        <v>240.62</v>
      </c>
      <c r="E47" s="16">
        <f t="shared" si="0"/>
        <v>3368.6800000000003</v>
      </c>
      <c r="F47" s="15">
        <f t="shared" si="1"/>
        <v>7218.6</v>
      </c>
      <c r="G47" s="16">
        <f t="shared" si="2"/>
        <v>6737.3600000000006</v>
      </c>
      <c r="H47" s="16">
        <f t="shared" si="3"/>
        <v>12031</v>
      </c>
    </row>
    <row r="48" spans="1:8" ht="12">
      <c r="A48" s="20">
        <v>21</v>
      </c>
      <c r="B48" s="23" t="s">
        <v>12</v>
      </c>
      <c r="C48" s="20">
        <v>3</v>
      </c>
      <c r="D48" s="15">
        <v>206.86</v>
      </c>
      <c r="E48" s="16">
        <f t="shared" si="0"/>
        <v>2896.04</v>
      </c>
      <c r="F48" s="15">
        <f t="shared" si="1"/>
        <v>6205.8</v>
      </c>
      <c r="G48" s="16">
        <f t="shared" si="2"/>
        <v>5792.08</v>
      </c>
      <c r="H48" s="16">
        <f t="shared" si="3"/>
        <v>10343</v>
      </c>
    </row>
    <row r="49" spans="1:8" ht="12">
      <c r="A49" s="20">
        <v>21</v>
      </c>
      <c r="B49" s="23" t="s">
        <v>52</v>
      </c>
      <c r="C49" s="20">
        <v>1</v>
      </c>
      <c r="D49" s="15">
        <v>202.8</v>
      </c>
      <c r="E49" s="16">
        <f t="shared" si="0"/>
        <v>2839.2000000000003</v>
      </c>
      <c r="F49" s="15">
        <f t="shared" si="1"/>
        <v>6084</v>
      </c>
      <c r="G49" s="16">
        <f t="shared" si="2"/>
        <v>5678.4000000000005</v>
      </c>
      <c r="H49" s="16">
        <f t="shared" si="3"/>
        <v>10140</v>
      </c>
    </row>
    <row r="50" spans="1:8" ht="12">
      <c r="A50" s="20">
        <v>19</v>
      </c>
      <c r="B50" s="23" t="s">
        <v>53</v>
      </c>
      <c r="C50" s="20">
        <v>12</v>
      </c>
      <c r="D50" s="15">
        <v>198.49</v>
      </c>
      <c r="E50" s="16">
        <f t="shared" si="0"/>
        <v>2778.86</v>
      </c>
      <c r="F50" s="15">
        <f t="shared" si="1"/>
        <v>5954.7000000000007</v>
      </c>
      <c r="G50" s="16">
        <f t="shared" si="2"/>
        <v>5557.72</v>
      </c>
      <c r="H50" s="16">
        <f t="shared" si="3"/>
        <v>9924.5</v>
      </c>
    </row>
    <row r="51" spans="1:8" ht="12">
      <c r="A51" s="20">
        <v>19</v>
      </c>
      <c r="B51" s="23" t="s">
        <v>53</v>
      </c>
      <c r="C51" s="20">
        <v>21</v>
      </c>
      <c r="D51" s="15">
        <v>180.62</v>
      </c>
      <c r="E51" s="16">
        <f t="shared" si="0"/>
        <v>2528.6800000000003</v>
      </c>
      <c r="F51" s="15">
        <f t="shared" si="1"/>
        <v>5418.6</v>
      </c>
      <c r="G51" s="16">
        <f t="shared" si="2"/>
        <v>5057.3600000000006</v>
      </c>
      <c r="H51" s="16">
        <f t="shared" si="3"/>
        <v>9031</v>
      </c>
    </row>
    <row r="52" spans="1:8" ht="12">
      <c r="A52" s="20">
        <v>37</v>
      </c>
      <c r="B52" s="18" t="s">
        <v>54</v>
      </c>
      <c r="C52" s="19">
        <v>1</v>
      </c>
      <c r="D52" s="15">
        <v>256.23</v>
      </c>
      <c r="E52" s="16">
        <f t="shared" si="0"/>
        <v>3587.2200000000003</v>
      </c>
      <c r="F52" s="15">
        <f t="shared" si="1"/>
        <v>7686.9000000000005</v>
      </c>
      <c r="G52" s="16">
        <f t="shared" si="2"/>
        <v>7174.4400000000005</v>
      </c>
      <c r="H52" s="16">
        <f t="shared" si="3"/>
        <v>12811.5</v>
      </c>
    </row>
    <row r="53" spans="1:8" ht="12">
      <c r="A53" s="20">
        <v>20</v>
      </c>
      <c r="B53" s="18" t="s">
        <v>55</v>
      </c>
      <c r="C53" s="19">
        <v>1</v>
      </c>
      <c r="D53" s="15">
        <v>252.38</v>
      </c>
      <c r="E53" s="16">
        <f t="shared" si="0"/>
        <v>3533.3199999999997</v>
      </c>
      <c r="F53" s="15">
        <f t="shared" si="1"/>
        <v>7571.4</v>
      </c>
      <c r="G53" s="16">
        <f t="shared" si="2"/>
        <v>7066.6399999999994</v>
      </c>
      <c r="H53" s="16">
        <f t="shared" si="3"/>
        <v>12619</v>
      </c>
    </row>
    <row r="54" spans="1:8" ht="12">
      <c r="A54" s="20">
        <v>20</v>
      </c>
      <c r="B54" s="18" t="s">
        <v>55</v>
      </c>
      <c r="C54" s="19">
        <v>1</v>
      </c>
      <c r="D54" s="15">
        <v>241.8</v>
      </c>
      <c r="E54" s="16">
        <f t="shared" si="0"/>
        <v>3385.2000000000003</v>
      </c>
      <c r="F54" s="15">
        <f t="shared" si="1"/>
        <v>7254</v>
      </c>
      <c r="G54" s="16">
        <f t="shared" si="2"/>
        <v>6770.4000000000005</v>
      </c>
      <c r="H54" s="16">
        <f t="shared" si="3"/>
        <v>12090</v>
      </c>
    </row>
    <row r="55" spans="1:8" ht="12">
      <c r="A55" s="20">
        <v>20</v>
      </c>
      <c r="B55" s="18" t="s">
        <v>55</v>
      </c>
      <c r="C55" s="19">
        <v>4</v>
      </c>
      <c r="D55" s="15">
        <v>220.46</v>
      </c>
      <c r="E55" s="16">
        <f t="shared" si="0"/>
        <v>3086.44</v>
      </c>
      <c r="F55" s="15">
        <f t="shared" si="1"/>
        <v>6613.8</v>
      </c>
      <c r="G55" s="16">
        <f t="shared" si="2"/>
        <v>6172.88</v>
      </c>
      <c r="H55" s="16">
        <f t="shared" si="3"/>
        <v>11023</v>
      </c>
    </row>
    <row r="56" spans="1:8" ht="12">
      <c r="A56" s="20">
        <v>20</v>
      </c>
      <c r="B56" s="18" t="s">
        <v>56</v>
      </c>
      <c r="C56" s="19">
        <v>1</v>
      </c>
      <c r="D56" s="15">
        <v>216.13</v>
      </c>
      <c r="E56" s="16">
        <f t="shared" si="0"/>
        <v>3025.8199999999997</v>
      </c>
      <c r="F56" s="15">
        <f t="shared" si="1"/>
        <v>6483.9</v>
      </c>
      <c r="G56" s="16">
        <f t="shared" si="2"/>
        <v>6051.6399999999994</v>
      </c>
      <c r="H56" s="16">
        <f t="shared" si="3"/>
        <v>10806.5</v>
      </c>
    </row>
    <row r="57" spans="1:8" ht="12">
      <c r="A57" s="20">
        <v>20</v>
      </c>
      <c r="B57" s="18" t="s">
        <v>55</v>
      </c>
      <c r="C57" s="19">
        <v>1</v>
      </c>
      <c r="D57" s="15">
        <v>200.6</v>
      </c>
      <c r="E57" s="16">
        <f t="shared" si="0"/>
        <v>2808.4</v>
      </c>
      <c r="F57" s="15">
        <f t="shared" si="1"/>
        <v>6018</v>
      </c>
      <c r="G57" s="16">
        <f t="shared" si="2"/>
        <v>5616.8</v>
      </c>
      <c r="H57" s="16">
        <f t="shared" si="3"/>
        <v>10030</v>
      </c>
    </row>
  </sheetData>
  <mergeCells count="2">
    <mergeCell ref="A1:E1"/>
    <mergeCell ref="D2:H2"/>
  </mergeCells>
  <dataValidations count="4">
    <dataValidation allowBlank="1" showInputMessage="1" showErrorMessage="1" prompt="Indicar el número de plazas autorizadas." sqref="C2"/>
    <dataValidation allowBlank="1" showInputMessage="1" showErrorMessage="1" prompt="Nombre del cargo, plaza o puesto que ocupa el empleado._x000a_   Ejemplo: Director General, Coordinador Operativo, etc." sqref="B2"/>
    <dataValidation allowBlank="1" showInputMessage="1" showErrorMessage="1" prompt="Anotar el nivel o clave de la plaza." sqref="A2"/>
    <dataValidation allowBlank="1" showInputMessage="1" showErrorMessage="1" prompt="Indicar todas las percepciones que integran el salario mensual (sueldo, despensa, compensación, gratificación, bonos, prima vacacional, aguinaldo, etc.), así como el importe de cada percepción por plaza autorizada..." sqref="D2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T155"/>
  <sheetViews>
    <sheetView zoomScale="40" zoomScaleNormal="40" workbookViewId="0">
      <selection activeCell="I29" sqref="I29"/>
    </sheetView>
  </sheetViews>
  <sheetFormatPr baseColWidth="10" defaultColWidth="29.1640625" defaultRowHeight="15.75"/>
  <cols>
    <col min="1" max="1" width="5.83203125" style="32" bestFit="1" customWidth="1"/>
    <col min="2" max="2" width="12.1640625" style="32" customWidth="1"/>
    <col min="3" max="3" width="39.83203125" style="32" customWidth="1"/>
    <col min="4" max="4" width="18.6640625" style="32" customWidth="1"/>
    <col min="5" max="5" width="23.5" style="66" hidden="1" customWidth="1"/>
    <col min="6" max="6" width="23.5" style="32" hidden="1" customWidth="1"/>
    <col min="7" max="7" width="22.1640625" style="120" customWidth="1"/>
    <col min="8" max="8" width="28.6640625" style="32" customWidth="1"/>
    <col min="9" max="9" width="26.83203125" style="32" bestFit="1" customWidth="1"/>
    <col min="10" max="10" width="23.33203125" style="32" customWidth="1"/>
    <col min="11" max="11" width="25.5" style="32" customWidth="1"/>
    <col min="12" max="12" width="29" style="32" customWidth="1"/>
    <col min="13" max="13" width="30.6640625" style="32" customWidth="1"/>
    <col min="14" max="14" width="26.83203125" style="32" bestFit="1" customWidth="1"/>
    <col min="15" max="15" width="25.1640625" style="32" bestFit="1" customWidth="1"/>
    <col min="16" max="16" width="26" style="32" customWidth="1"/>
    <col min="17" max="17" width="30.5" style="32" customWidth="1"/>
    <col min="18" max="18" width="32.83203125" style="32" bestFit="1" customWidth="1"/>
    <col min="19" max="19" width="30.6640625" style="32" customWidth="1"/>
    <col min="20" max="16384" width="29.1640625" style="32"/>
  </cols>
  <sheetData>
    <row r="1" spans="1:19" ht="12.75">
      <c r="A1" s="31"/>
      <c r="B1" s="31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</row>
    <row r="2" spans="1:19" ht="12.75">
      <c r="A2" s="160" t="s">
        <v>57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</row>
    <row r="3" spans="1:19" ht="12.75">
      <c r="A3" s="160" t="s">
        <v>58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</row>
    <row r="4" spans="1:19" ht="12.75">
      <c r="A4" s="161"/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</row>
    <row r="5" spans="1:19" ht="16.5" thickBot="1">
      <c r="B5" s="33"/>
      <c r="C5" s="34"/>
      <c r="D5" s="34"/>
      <c r="E5" s="35"/>
      <c r="F5" s="34"/>
      <c r="G5" s="11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</row>
    <row r="6" spans="1:19" ht="16.5" thickBot="1">
      <c r="A6" s="36"/>
      <c r="B6" s="37"/>
      <c r="C6" s="38"/>
      <c r="D6" s="38"/>
      <c r="E6" s="38"/>
      <c r="F6" s="38"/>
      <c r="G6" s="115"/>
      <c r="H6" s="162" t="s">
        <v>59</v>
      </c>
      <c r="I6" s="163"/>
      <c r="J6" s="163"/>
      <c r="K6" s="163"/>
      <c r="L6" s="164"/>
      <c r="M6" s="39" t="s">
        <v>60</v>
      </c>
      <c r="N6" s="40"/>
      <c r="O6" s="40"/>
      <c r="P6" s="41"/>
      <c r="Q6" s="39" t="s">
        <v>61</v>
      </c>
      <c r="R6" s="42"/>
      <c r="S6" s="43"/>
    </row>
    <row r="7" spans="1:19" ht="16.5" thickBot="1">
      <c r="A7" s="36"/>
      <c r="B7" s="44" t="s">
        <v>62</v>
      </c>
      <c r="C7" s="45" t="s">
        <v>63</v>
      </c>
      <c r="D7" s="45" t="s">
        <v>64</v>
      </c>
      <c r="E7" s="46">
        <v>2013</v>
      </c>
      <c r="F7" s="46">
        <v>2014</v>
      </c>
      <c r="G7" s="116" t="s">
        <v>65</v>
      </c>
      <c r="H7" s="47" t="s">
        <v>66</v>
      </c>
      <c r="I7" s="48" t="s">
        <v>67</v>
      </c>
      <c r="J7" s="48" t="s">
        <v>68</v>
      </c>
      <c r="K7" s="49" t="s">
        <v>69</v>
      </c>
      <c r="L7" s="50" t="s">
        <v>70</v>
      </c>
      <c r="M7" s="47" t="s">
        <v>66</v>
      </c>
      <c r="N7" s="48" t="s">
        <v>67</v>
      </c>
      <c r="O7" s="48" t="s">
        <v>68</v>
      </c>
      <c r="P7" s="51" t="s">
        <v>69</v>
      </c>
      <c r="Q7" s="47" t="s">
        <v>71</v>
      </c>
      <c r="R7" s="51" t="s">
        <v>72</v>
      </c>
      <c r="S7" s="52" t="s">
        <v>73</v>
      </c>
    </row>
    <row r="8" spans="1:19" ht="13.5" thickBot="1">
      <c r="A8" s="36"/>
      <c r="B8" s="165" t="s">
        <v>74</v>
      </c>
      <c r="C8" s="166"/>
      <c r="D8" s="166"/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7"/>
    </row>
    <row r="9" spans="1:19">
      <c r="A9" s="36">
        <v>1</v>
      </c>
      <c r="B9" s="53" t="s">
        <v>75</v>
      </c>
      <c r="C9" s="54" t="s">
        <v>50</v>
      </c>
      <c r="D9" s="55" t="s">
        <v>76</v>
      </c>
      <c r="E9" s="56">
        <v>260</v>
      </c>
      <c r="F9" s="57">
        <v>272.45</v>
      </c>
      <c r="G9" s="117">
        <v>283.34800000000001</v>
      </c>
      <c r="H9" s="56">
        <v>8619.4461600000013</v>
      </c>
      <c r="I9" s="58">
        <v>0</v>
      </c>
      <c r="J9" s="56">
        <v>0</v>
      </c>
      <c r="K9" s="56">
        <v>400</v>
      </c>
      <c r="L9" s="56">
        <v>9019.4461600000013</v>
      </c>
      <c r="M9" s="58">
        <v>103433.35392000002</v>
      </c>
      <c r="N9" s="56">
        <v>0</v>
      </c>
      <c r="O9" s="56">
        <v>0</v>
      </c>
      <c r="P9" s="56">
        <v>4800</v>
      </c>
      <c r="Q9" s="59">
        <v>14167.400000000001</v>
      </c>
      <c r="R9" s="60">
        <v>8500.44</v>
      </c>
      <c r="S9" s="61">
        <f>M9+P9+Q9+R9+O9+N9</f>
        <v>130901.19392000002</v>
      </c>
    </row>
    <row r="10" spans="1:19">
      <c r="A10" s="36">
        <v>2</v>
      </c>
      <c r="B10" s="62">
        <v>32</v>
      </c>
      <c r="C10" s="58" t="s">
        <v>50</v>
      </c>
      <c r="D10" s="63" t="s">
        <v>76</v>
      </c>
      <c r="E10" s="56">
        <v>260</v>
      </c>
      <c r="F10" s="57">
        <v>272.45</v>
      </c>
      <c r="G10" s="117">
        <v>283.34800000000001</v>
      </c>
      <c r="H10" s="56">
        <v>8619.4461600000013</v>
      </c>
      <c r="I10" s="58">
        <v>0</v>
      </c>
      <c r="J10" s="56">
        <v>0</v>
      </c>
      <c r="K10" s="56">
        <v>400</v>
      </c>
      <c r="L10" s="56">
        <v>9019.4461600000013</v>
      </c>
      <c r="M10" s="58">
        <v>103433.35392000002</v>
      </c>
      <c r="N10" s="58">
        <v>0</v>
      </c>
      <c r="O10" s="58">
        <v>0</v>
      </c>
      <c r="P10" s="56">
        <v>4800</v>
      </c>
      <c r="Q10" s="59">
        <v>14167.400000000001</v>
      </c>
      <c r="R10" s="60">
        <v>8500.44</v>
      </c>
      <c r="S10" s="64">
        <f t="shared" ref="S10:S50" si="0">M10+P10+Q10+R10+O10+N10</f>
        <v>130901.19392000002</v>
      </c>
    </row>
    <row r="11" spans="1:19">
      <c r="A11" s="36">
        <v>3</v>
      </c>
      <c r="B11" s="62">
        <v>33</v>
      </c>
      <c r="C11" s="58" t="s">
        <v>50</v>
      </c>
      <c r="D11" s="63" t="s">
        <v>76</v>
      </c>
      <c r="E11" s="56">
        <v>260</v>
      </c>
      <c r="F11" s="57">
        <v>272.45</v>
      </c>
      <c r="G11" s="117">
        <v>283.34800000000001</v>
      </c>
      <c r="H11" s="56">
        <v>8619.4461600000013</v>
      </c>
      <c r="I11" s="58">
        <v>0</v>
      </c>
      <c r="J11" s="56">
        <v>0</v>
      </c>
      <c r="K11" s="56">
        <v>400</v>
      </c>
      <c r="L11" s="56">
        <v>9019.4461600000013</v>
      </c>
      <c r="M11" s="58">
        <v>103433.35392000002</v>
      </c>
      <c r="N11" s="58">
        <v>0</v>
      </c>
      <c r="O11" s="58">
        <v>0</v>
      </c>
      <c r="P11" s="56">
        <v>4800</v>
      </c>
      <c r="Q11" s="59">
        <v>14167.400000000001</v>
      </c>
      <c r="R11" s="60">
        <v>8500.44</v>
      </c>
      <c r="S11" s="64">
        <f t="shared" si="0"/>
        <v>130901.19392000002</v>
      </c>
    </row>
    <row r="12" spans="1:19">
      <c r="A12" s="36">
        <v>4</v>
      </c>
      <c r="B12" s="62">
        <v>283</v>
      </c>
      <c r="C12" s="58" t="s">
        <v>77</v>
      </c>
      <c r="D12" s="63" t="s">
        <v>78</v>
      </c>
      <c r="E12" s="56">
        <v>180.62</v>
      </c>
      <c r="F12" s="57">
        <v>188.75</v>
      </c>
      <c r="G12" s="117">
        <v>196.3</v>
      </c>
      <c r="H12" s="56">
        <v>5971.4460000000008</v>
      </c>
      <c r="I12" s="58">
        <v>0</v>
      </c>
      <c r="J12" s="56">
        <v>0</v>
      </c>
      <c r="K12" s="56">
        <v>400</v>
      </c>
      <c r="L12" s="56">
        <v>6371.4460000000008</v>
      </c>
      <c r="M12" s="58">
        <v>71657.352000000014</v>
      </c>
      <c r="N12" s="58">
        <v>0</v>
      </c>
      <c r="O12" s="58">
        <v>0</v>
      </c>
      <c r="P12" s="56">
        <v>4800</v>
      </c>
      <c r="Q12" s="59">
        <v>9815</v>
      </c>
      <c r="R12" s="60">
        <v>5889</v>
      </c>
      <c r="S12" s="64">
        <f t="shared" si="0"/>
        <v>92161.352000000014</v>
      </c>
    </row>
    <row r="13" spans="1:19">
      <c r="A13" s="36">
        <v>5</v>
      </c>
      <c r="B13" s="62">
        <v>274</v>
      </c>
      <c r="C13" s="58" t="s">
        <v>50</v>
      </c>
      <c r="D13" s="63" t="s">
        <v>78</v>
      </c>
      <c r="E13" s="56">
        <v>237.24</v>
      </c>
      <c r="F13" s="57">
        <v>247.92</v>
      </c>
      <c r="G13" s="117">
        <v>257.83679999999998</v>
      </c>
      <c r="H13" s="56">
        <v>7843.3954560000002</v>
      </c>
      <c r="I13" s="58">
        <v>0</v>
      </c>
      <c r="J13" s="56">
        <v>0</v>
      </c>
      <c r="K13" s="56">
        <v>400</v>
      </c>
      <c r="L13" s="56">
        <v>8243.3954560000002</v>
      </c>
      <c r="M13" s="58">
        <v>94120.74547200001</v>
      </c>
      <c r="N13" s="58">
        <v>0</v>
      </c>
      <c r="O13" s="58">
        <v>0</v>
      </c>
      <c r="P13" s="56">
        <v>4800</v>
      </c>
      <c r="Q13" s="59">
        <v>12891.839999999998</v>
      </c>
      <c r="R13" s="60">
        <v>7735.1039999999994</v>
      </c>
      <c r="S13" s="64">
        <f t="shared" si="0"/>
        <v>119547.689472</v>
      </c>
    </row>
    <row r="14" spans="1:19">
      <c r="A14" s="36">
        <v>6</v>
      </c>
      <c r="B14" s="62">
        <v>273</v>
      </c>
      <c r="C14" s="58" t="s">
        <v>77</v>
      </c>
      <c r="D14" s="63" t="s">
        <v>78</v>
      </c>
      <c r="E14" s="56">
        <v>191.78</v>
      </c>
      <c r="F14" s="57">
        <v>188.75</v>
      </c>
      <c r="G14" s="117">
        <v>196.3</v>
      </c>
      <c r="H14" s="56">
        <v>5971.4460000000008</v>
      </c>
      <c r="I14" s="58">
        <v>0</v>
      </c>
      <c r="J14" s="56">
        <v>0</v>
      </c>
      <c r="K14" s="56">
        <v>400</v>
      </c>
      <c r="L14" s="56">
        <v>6371.4460000000008</v>
      </c>
      <c r="M14" s="58">
        <v>71657.352000000014</v>
      </c>
      <c r="N14" s="58">
        <v>0</v>
      </c>
      <c r="O14" s="58">
        <v>0</v>
      </c>
      <c r="P14" s="56">
        <v>4800</v>
      </c>
      <c r="Q14" s="59">
        <v>9815</v>
      </c>
      <c r="R14" s="60">
        <v>5889</v>
      </c>
      <c r="S14" s="64">
        <f t="shared" si="0"/>
        <v>92161.352000000014</v>
      </c>
    </row>
    <row r="15" spans="1:19">
      <c r="A15" s="36">
        <v>7</v>
      </c>
      <c r="B15" s="62">
        <v>248</v>
      </c>
      <c r="C15" s="58" t="s">
        <v>50</v>
      </c>
      <c r="D15" s="63" t="s">
        <v>78</v>
      </c>
      <c r="E15" s="56">
        <v>237.24</v>
      </c>
      <c r="F15" s="57">
        <v>247.92</v>
      </c>
      <c r="G15" s="117">
        <v>257.83679999999998</v>
      </c>
      <c r="H15" s="56">
        <v>7843.3954560000002</v>
      </c>
      <c r="I15" s="58">
        <v>0</v>
      </c>
      <c r="J15" s="56">
        <v>0</v>
      </c>
      <c r="K15" s="56">
        <v>400</v>
      </c>
      <c r="L15" s="56">
        <v>8243.3954560000002</v>
      </c>
      <c r="M15" s="58">
        <v>94120.74547200001</v>
      </c>
      <c r="N15" s="58">
        <v>0</v>
      </c>
      <c r="O15" s="58">
        <v>0</v>
      </c>
      <c r="P15" s="56">
        <v>4800</v>
      </c>
      <c r="Q15" s="59">
        <v>12891.839999999998</v>
      </c>
      <c r="R15" s="60">
        <v>7735.1039999999994</v>
      </c>
      <c r="S15" s="64">
        <f t="shared" si="0"/>
        <v>119547.689472</v>
      </c>
    </row>
    <row r="16" spans="1:19">
      <c r="A16" s="36">
        <v>8</v>
      </c>
      <c r="B16" s="62">
        <v>34</v>
      </c>
      <c r="C16" s="58" t="s">
        <v>51</v>
      </c>
      <c r="D16" s="63" t="s">
        <v>76</v>
      </c>
      <c r="E16" s="56">
        <v>240</v>
      </c>
      <c r="F16" s="57">
        <v>251.44</v>
      </c>
      <c r="G16" s="117">
        <v>261.49759999999998</v>
      </c>
      <c r="H16" s="56">
        <v>7954.7569919999996</v>
      </c>
      <c r="I16" s="58">
        <v>0</v>
      </c>
      <c r="J16" s="56">
        <v>0</v>
      </c>
      <c r="K16" s="56">
        <v>400</v>
      </c>
      <c r="L16" s="56">
        <v>8354.7569919999987</v>
      </c>
      <c r="M16" s="58">
        <v>95457.083903999999</v>
      </c>
      <c r="N16" s="58">
        <v>0</v>
      </c>
      <c r="O16" s="58">
        <v>0</v>
      </c>
      <c r="P16" s="56">
        <v>4800</v>
      </c>
      <c r="Q16" s="59">
        <v>13074.88</v>
      </c>
      <c r="R16" s="60">
        <v>7844.927999999999</v>
      </c>
      <c r="S16" s="64">
        <f t="shared" si="0"/>
        <v>121176.891904</v>
      </c>
    </row>
    <row r="17" spans="1:19">
      <c r="A17" s="36">
        <v>9</v>
      </c>
      <c r="B17" s="62">
        <v>40</v>
      </c>
      <c r="C17" s="58" t="s">
        <v>51</v>
      </c>
      <c r="D17" s="63" t="s">
        <v>76</v>
      </c>
      <c r="E17" s="56">
        <v>240</v>
      </c>
      <c r="F17" s="57">
        <v>251.44</v>
      </c>
      <c r="G17" s="117">
        <v>261.49759999999998</v>
      </c>
      <c r="H17" s="56">
        <v>7954.7569919999996</v>
      </c>
      <c r="I17" s="58">
        <v>0</v>
      </c>
      <c r="J17" s="56">
        <v>0</v>
      </c>
      <c r="K17" s="56">
        <v>400</v>
      </c>
      <c r="L17" s="56">
        <v>8354.7569919999987</v>
      </c>
      <c r="M17" s="58">
        <v>95457.083903999999</v>
      </c>
      <c r="N17" s="58">
        <v>0</v>
      </c>
      <c r="O17" s="58">
        <v>0</v>
      </c>
      <c r="P17" s="56">
        <v>4800</v>
      </c>
      <c r="Q17" s="59">
        <v>13074.88</v>
      </c>
      <c r="R17" s="60">
        <v>7844.927999999999</v>
      </c>
      <c r="S17" s="64">
        <f t="shared" si="0"/>
        <v>121176.891904</v>
      </c>
    </row>
    <row r="18" spans="1:19">
      <c r="A18" s="36">
        <v>10</v>
      </c>
      <c r="B18" s="62">
        <v>47</v>
      </c>
      <c r="C18" s="58" t="s">
        <v>51</v>
      </c>
      <c r="D18" s="63" t="s">
        <v>76</v>
      </c>
      <c r="E18" s="56">
        <v>240</v>
      </c>
      <c r="F18" s="57">
        <v>251.44</v>
      </c>
      <c r="G18" s="117">
        <v>261.49759999999998</v>
      </c>
      <c r="H18" s="56">
        <v>7954.7569919999996</v>
      </c>
      <c r="I18" s="58">
        <v>0</v>
      </c>
      <c r="J18" s="56">
        <v>0</v>
      </c>
      <c r="K18" s="56">
        <v>400</v>
      </c>
      <c r="L18" s="56">
        <v>8354.7569919999987</v>
      </c>
      <c r="M18" s="58">
        <v>95457.083903999999</v>
      </c>
      <c r="N18" s="58">
        <v>0</v>
      </c>
      <c r="O18" s="58">
        <v>0</v>
      </c>
      <c r="P18" s="56">
        <v>4800</v>
      </c>
      <c r="Q18" s="59">
        <v>13074.88</v>
      </c>
      <c r="R18" s="60">
        <v>7844.927999999999</v>
      </c>
      <c r="S18" s="64">
        <f t="shared" si="0"/>
        <v>121176.891904</v>
      </c>
    </row>
    <row r="19" spans="1:19" s="66" customFormat="1">
      <c r="A19" s="36">
        <v>11</v>
      </c>
      <c r="B19" s="62">
        <v>266</v>
      </c>
      <c r="C19" s="58" t="s">
        <v>51</v>
      </c>
      <c r="D19" s="63" t="s">
        <v>78</v>
      </c>
      <c r="E19" s="56">
        <v>180.62</v>
      </c>
      <c r="F19" s="57">
        <v>232.43</v>
      </c>
      <c r="G19" s="117">
        <v>241.72720000000001</v>
      </c>
      <c r="H19" s="56">
        <v>7353.3414240000011</v>
      </c>
      <c r="I19" s="58">
        <v>0</v>
      </c>
      <c r="J19" s="56">
        <v>0</v>
      </c>
      <c r="K19" s="56">
        <v>400</v>
      </c>
      <c r="L19" s="56">
        <v>7753.3414240000011</v>
      </c>
      <c r="M19" s="58">
        <v>88240.09708800001</v>
      </c>
      <c r="N19" s="58">
        <v>0</v>
      </c>
      <c r="O19" s="58">
        <v>0</v>
      </c>
      <c r="P19" s="56">
        <v>4800</v>
      </c>
      <c r="Q19" s="59">
        <v>12086.36</v>
      </c>
      <c r="R19" s="60">
        <v>7251.8160000000007</v>
      </c>
      <c r="S19" s="65">
        <f t="shared" si="0"/>
        <v>112378.27308800002</v>
      </c>
    </row>
    <row r="20" spans="1:19">
      <c r="A20" s="36">
        <v>12</v>
      </c>
      <c r="B20" s="62">
        <v>51</v>
      </c>
      <c r="C20" s="58" t="s">
        <v>12</v>
      </c>
      <c r="D20" s="63" t="s">
        <v>76</v>
      </c>
      <c r="E20" s="56">
        <v>206</v>
      </c>
      <c r="F20" s="57">
        <v>216.16</v>
      </c>
      <c r="G20" s="117">
        <v>224.8064</v>
      </c>
      <c r="H20" s="56">
        <v>6838.6106880000007</v>
      </c>
      <c r="I20" s="58">
        <v>0</v>
      </c>
      <c r="J20" s="56">
        <v>0</v>
      </c>
      <c r="K20" s="56">
        <v>400</v>
      </c>
      <c r="L20" s="56">
        <v>7238.6106880000007</v>
      </c>
      <c r="M20" s="58">
        <v>82063.328256000008</v>
      </c>
      <c r="N20" s="58">
        <v>0</v>
      </c>
      <c r="O20" s="58">
        <v>0</v>
      </c>
      <c r="P20" s="56">
        <v>4800</v>
      </c>
      <c r="Q20" s="59">
        <v>11240.32</v>
      </c>
      <c r="R20" s="60">
        <v>6744.192</v>
      </c>
      <c r="S20" s="64">
        <f t="shared" si="0"/>
        <v>104847.84025600001</v>
      </c>
    </row>
    <row r="21" spans="1:19">
      <c r="A21" s="36">
        <v>13</v>
      </c>
      <c r="B21" s="62">
        <v>60</v>
      </c>
      <c r="C21" s="58" t="s">
        <v>12</v>
      </c>
      <c r="D21" s="63" t="s">
        <v>76</v>
      </c>
      <c r="E21" s="56">
        <v>206</v>
      </c>
      <c r="F21" s="57">
        <v>216.16</v>
      </c>
      <c r="G21" s="117">
        <v>224.8064</v>
      </c>
      <c r="H21" s="56">
        <v>6838.6106880000007</v>
      </c>
      <c r="I21" s="58">
        <v>0</v>
      </c>
      <c r="J21" s="56">
        <v>0</v>
      </c>
      <c r="K21" s="56">
        <v>400</v>
      </c>
      <c r="L21" s="56">
        <v>7238.6106880000007</v>
      </c>
      <c r="M21" s="58">
        <v>82063.328256000008</v>
      </c>
      <c r="N21" s="58">
        <v>0</v>
      </c>
      <c r="O21" s="58">
        <v>0</v>
      </c>
      <c r="P21" s="56">
        <v>4800</v>
      </c>
      <c r="Q21" s="59">
        <v>11240.32</v>
      </c>
      <c r="R21" s="60">
        <v>6744.192</v>
      </c>
      <c r="S21" s="64">
        <f t="shared" si="0"/>
        <v>104847.84025600001</v>
      </c>
    </row>
    <row r="22" spans="1:19">
      <c r="A22" s="36">
        <v>14</v>
      </c>
      <c r="B22" s="62">
        <v>59</v>
      </c>
      <c r="C22" s="58" t="s">
        <v>52</v>
      </c>
      <c r="D22" s="63" t="s">
        <v>76</v>
      </c>
      <c r="E22" s="56">
        <v>202.7979</v>
      </c>
      <c r="F22" s="57">
        <v>204.76</v>
      </c>
      <c r="G22" s="117">
        <v>212.9504</v>
      </c>
      <c r="H22" s="56">
        <v>6477.9511680000005</v>
      </c>
      <c r="I22" s="58">
        <v>0</v>
      </c>
      <c r="J22" s="56">
        <v>0</v>
      </c>
      <c r="K22" s="56">
        <v>400</v>
      </c>
      <c r="L22" s="56">
        <v>6877.9511680000005</v>
      </c>
      <c r="M22" s="58">
        <v>77735.41401600001</v>
      </c>
      <c r="N22" s="58">
        <v>0</v>
      </c>
      <c r="O22" s="58">
        <v>0</v>
      </c>
      <c r="P22" s="56">
        <v>4800</v>
      </c>
      <c r="Q22" s="59">
        <v>10647.52</v>
      </c>
      <c r="R22" s="60">
        <v>6388.5119999999997</v>
      </c>
      <c r="S22" s="64">
        <f t="shared" si="0"/>
        <v>99571.446016000016</v>
      </c>
    </row>
    <row r="23" spans="1:19">
      <c r="A23" s="36">
        <v>15</v>
      </c>
      <c r="B23" s="62">
        <v>279</v>
      </c>
      <c r="C23" s="58" t="s">
        <v>77</v>
      </c>
      <c r="D23" s="63" t="s">
        <v>78</v>
      </c>
      <c r="E23" s="56">
        <v>180.62</v>
      </c>
      <c r="F23" s="57">
        <v>188.75</v>
      </c>
      <c r="G23" s="117">
        <v>196.3</v>
      </c>
      <c r="H23" s="56">
        <v>5971.4460000000008</v>
      </c>
      <c r="I23" s="58">
        <v>0</v>
      </c>
      <c r="J23" s="56">
        <v>0</v>
      </c>
      <c r="K23" s="56">
        <v>400</v>
      </c>
      <c r="L23" s="56">
        <v>6371.4460000000008</v>
      </c>
      <c r="M23" s="58">
        <v>71657.352000000014</v>
      </c>
      <c r="N23" s="58">
        <v>0</v>
      </c>
      <c r="O23" s="58">
        <v>0</v>
      </c>
      <c r="P23" s="56">
        <v>4800</v>
      </c>
      <c r="Q23" s="59">
        <v>9815</v>
      </c>
      <c r="R23" s="60">
        <v>5889</v>
      </c>
      <c r="S23" s="64">
        <f t="shared" si="0"/>
        <v>92161.352000000014</v>
      </c>
    </row>
    <row r="24" spans="1:19">
      <c r="A24" s="36">
        <v>16</v>
      </c>
      <c r="B24" s="62">
        <v>272</v>
      </c>
      <c r="C24" s="58" t="s">
        <v>77</v>
      </c>
      <c r="D24" s="63" t="s">
        <v>78</v>
      </c>
      <c r="E24" s="56">
        <v>180.62</v>
      </c>
      <c r="F24" s="57">
        <v>188.75</v>
      </c>
      <c r="G24" s="117">
        <v>196.3</v>
      </c>
      <c r="H24" s="56">
        <v>5971.4460000000008</v>
      </c>
      <c r="I24" s="58">
        <v>0</v>
      </c>
      <c r="J24" s="56">
        <v>0</v>
      </c>
      <c r="K24" s="56">
        <v>400</v>
      </c>
      <c r="L24" s="56">
        <v>6371.4460000000008</v>
      </c>
      <c r="M24" s="58">
        <v>71657.352000000014</v>
      </c>
      <c r="N24" s="58">
        <v>0</v>
      </c>
      <c r="O24" s="58">
        <v>0</v>
      </c>
      <c r="P24" s="56">
        <v>4800</v>
      </c>
      <c r="Q24" s="59">
        <v>9815</v>
      </c>
      <c r="R24" s="60">
        <v>5889</v>
      </c>
      <c r="S24" s="64">
        <f t="shared" si="0"/>
        <v>92161.352000000014</v>
      </c>
    </row>
    <row r="25" spans="1:19">
      <c r="A25" s="36">
        <v>17</v>
      </c>
      <c r="B25" s="62">
        <v>93</v>
      </c>
      <c r="C25" s="58" t="s">
        <v>77</v>
      </c>
      <c r="D25" s="63" t="s">
        <v>76</v>
      </c>
      <c r="E25" s="56">
        <v>198.4923</v>
      </c>
      <c r="F25" s="57">
        <v>207.42</v>
      </c>
      <c r="G25" s="117">
        <v>215.71679999999998</v>
      </c>
      <c r="H25" s="56">
        <v>6562.1050559999994</v>
      </c>
      <c r="I25" s="58">
        <v>0</v>
      </c>
      <c r="J25" s="56">
        <v>0</v>
      </c>
      <c r="K25" s="56">
        <v>400</v>
      </c>
      <c r="L25" s="56">
        <v>6962.1050559999994</v>
      </c>
      <c r="M25" s="58">
        <v>78745.260671999989</v>
      </c>
      <c r="N25" s="58">
        <v>0</v>
      </c>
      <c r="O25" s="58">
        <v>0</v>
      </c>
      <c r="P25" s="56">
        <v>4800</v>
      </c>
      <c r="Q25" s="59">
        <v>10785.839999999998</v>
      </c>
      <c r="R25" s="60">
        <v>6471.503999999999</v>
      </c>
      <c r="S25" s="64">
        <f t="shared" si="0"/>
        <v>100802.60467199999</v>
      </c>
    </row>
    <row r="26" spans="1:19">
      <c r="A26" s="36">
        <v>18</v>
      </c>
      <c r="B26" s="62">
        <v>276</v>
      </c>
      <c r="C26" s="58" t="s">
        <v>77</v>
      </c>
      <c r="D26" s="63" t="s">
        <v>78</v>
      </c>
      <c r="E26" s="56">
        <v>180.62</v>
      </c>
      <c r="F26" s="57">
        <v>188.75</v>
      </c>
      <c r="G26" s="117">
        <v>196.3</v>
      </c>
      <c r="H26" s="56">
        <v>5971.4460000000008</v>
      </c>
      <c r="I26" s="58">
        <v>0</v>
      </c>
      <c r="J26" s="56">
        <v>0</v>
      </c>
      <c r="K26" s="56">
        <v>400</v>
      </c>
      <c r="L26" s="56">
        <v>6371.4460000000008</v>
      </c>
      <c r="M26" s="58">
        <v>71657.352000000014</v>
      </c>
      <c r="N26" s="58">
        <v>0</v>
      </c>
      <c r="O26" s="58">
        <v>0</v>
      </c>
      <c r="P26" s="56">
        <v>4800</v>
      </c>
      <c r="Q26" s="59">
        <v>9815</v>
      </c>
      <c r="R26" s="60">
        <v>5889</v>
      </c>
      <c r="S26" s="64">
        <f t="shared" si="0"/>
        <v>92161.352000000014</v>
      </c>
    </row>
    <row r="27" spans="1:19">
      <c r="A27" s="36">
        <v>19</v>
      </c>
      <c r="B27" s="62">
        <v>217</v>
      </c>
      <c r="C27" s="58" t="s">
        <v>77</v>
      </c>
      <c r="D27" s="63" t="s">
        <v>76</v>
      </c>
      <c r="E27" s="56">
        <v>198.4923</v>
      </c>
      <c r="F27" s="57">
        <v>207.42</v>
      </c>
      <c r="G27" s="117">
        <v>215.71679999999998</v>
      </c>
      <c r="H27" s="56">
        <v>6562.1050559999994</v>
      </c>
      <c r="I27" s="58">
        <v>0</v>
      </c>
      <c r="J27" s="56">
        <v>0</v>
      </c>
      <c r="K27" s="56">
        <v>400</v>
      </c>
      <c r="L27" s="56">
        <v>6962.1050559999994</v>
      </c>
      <c r="M27" s="58">
        <v>78745.260671999989</v>
      </c>
      <c r="N27" s="58">
        <v>0</v>
      </c>
      <c r="O27" s="58">
        <v>0</v>
      </c>
      <c r="P27" s="56">
        <v>4800</v>
      </c>
      <c r="Q27" s="59">
        <v>10785.839999999998</v>
      </c>
      <c r="R27" s="60">
        <v>6471.503999999999</v>
      </c>
      <c r="S27" s="64">
        <f t="shared" si="0"/>
        <v>100802.60467199999</v>
      </c>
    </row>
    <row r="28" spans="1:19">
      <c r="A28" s="36">
        <v>20</v>
      </c>
      <c r="B28" s="62">
        <v>153</v>
      </c>
      <c r="C28" s="58" t="s">
        <v>77</v>
      </c>
      <c r="D28" s="63" t="s">
        <v>76</v>
      </c>
      <c r="E28" s="56">
        <v>198.4923</v>
      </c>
      <c r="F28" s="57">
        <v>207.73</v>
      </c>
      <c r="G28" s="117">
        <v>216.03919999999999</v>
      </c>
      <c r="H28" s="56">
        <v>6571.912464</v>
      </c>
      <c r="I28" s="58">
        <v>0</v>
      </c>
      <c r="J28" s="56">
        <v>0</v>
      </c>
      <c r="K28" s="56">
        <v>400</v>
      </c>
      <c r="L28" s="56">
        <v>6971.912464</v>
      </c>
      <c r="M28" s="58">
        <v>78862.949567999996</v>
      </c>
      <c r="N28" s="58">
        <v>0</v>
      </c>
      <c r="O28" s="58">
        <v>0</v>
      </c>
      <c r="P28" s="56">
        <v>4800</v>
      </c>
      <c r="Q28" s="59">
        <v>10801.96</v>
      </c>
      <c r="R28" s="60">
        <v>6481.1759999999995</v>
      </c>
      <c r="S28" s="64">
        <f t="shared" si="0"/>
        <v>100946.08556800001</v>
      </c>
    </row>
    <row r="29" spans="1:19" s="66" customFormat="1">
      <c r="A29" s="36">
        <v>21</v>
      </c>
      <c r="B29" s="62">
        <v>156</v>
      </c>
      <c r="C29" s="58" t="s">
        <v>77</v>
      </c>
      <c r="D29" s="63" t="s">
        <v>76</v>
      </c>
      <c r="E29" s="56">
        <v>198.4923</v>
      </c>
      <c r="F29" s="57">
        <v>207.42</v>
      </c>
      <c r="G29" s="117">
        <v>215.71679999999998</v>
      </c>
      <c r="H29" s="56">
        <v>6562.1050559999994</v>
      </c>
      <c r="I29" s="58">
        <v>0</v>
      </c>
      <c r="J29" s="56">
        <v>0</v>
      </c>
      <c r="K29" s="56">
        <v>400</v>
      </c>
      <c r="L29" s="56">
        <v>6962.1050559999994</v>
      </c>
      <c r="M29" s="58">
        <v>78745.260671999989</v>
      </c>
      <c r="N29" s="58">
        <v>0</v>
      </c>
      <c r="O29" s="58">
        <v>0</v>
      </c>
      <c r="P29" s="56">
        <v>4800</v>
      </c>
      <c r="Q29" s="59">
        <v>10785.839999999998</v>
      </c>
      <c r="R29" s="60">
        <v>6471.503999999999</v>
      </c>
      <c r="S29" s="65">
        <f t="shared" si="0"/>
        <v>100802.60467199999</v>
      </c>
    </row>
    <row r="30" spans="1:19">
      <c r="A30" s="36">
        <v>22</v>
      </c>
      <c r="B30" s="62">
        <v>95</v>
      </c>
      <c r="C30" s="58" t="s">
        <v>77</v>
      </c>
      <c r="D30" s="63" t="s">
        <v>76</v>
      </c>
      <c r="E30" s="56">
        <v>198.4923</v>
      </c>
      <c r="F30" s="57">
        <v>207.42</v>
      </c>
      <c r="G30" s="117">
        <v>215.71679999999998</v>
      </c>
      <c r="H30" s="56">
        <v>6562.1050559999994</v>
      </c>
      <c r="I30" s="58">
        <v>0</v>
      </c>
      <c r="J30" s="56">
        <v>0</v>
      </c>
      <c r="K30" s="56">
        <v>400</v>
      </c>
      <c r="L30" s="56">
        <v>6962.1050559999994</v>
      </c>
      <c r="M30" s="58">
        <v>78745.260671999989</v>
      </c>
      <c r="N30" s="58">
        <v>0</v>
      </c>
      <c r="O30" s="58">
        <v>0</v>
      </c>
      <c r="P30" s="56">
        <v>4800</v>
      </c>
      <c r="Q30" s="59">
        <v>10785.839999999998</v>
      </c>
      <c r="R30" s="60">
        <v>6471.503999999999</v>
      </c>
      <c r="S30" s="64">
        <f t="shared" si="0"/>
        <v>100802.60467199999</v>
      </c>
    </row>
    <row r="31" spans="1:19" s="66" customFormat="1">
      <c r="A31" s="36">
        <v>23</v>
      </c>
      <c r="B31" s="62">
        <v>19</v>
      </c>
      <c r="C31" s="58" t="s">
        <v>77</v>
      </c>
      <c r="D31" s="63" t="s">
        <v>78</v>
      </c>
      <c r="E31" s="56">
        <v>191.78</v>
      </c>
      <c r="F31" s="57">
        <v>251.44</v>
      </c>
      <c r="G31" s="117">
        <v>261.49759999999998</v>
      </c>
      <c r="H31" s="56">
        <v>7954.7569919999996</v>
      </c>
      <c r="I31" s="58">
        <v>0</v>
      </c>
      <c r="J31" s="56">
        <v>0</v>
      </c>
      <c r="K31" s="56">
        <v>400</v>
      </c>
      <c r="L31" s="56">
        <v>8354.7569919999987</v>
      </c>
      <c r="M31" s="58">
        <v>95457.083903999999</v>
      </c>
      <c r="N31" s="58">
        <v>0</v>
      </c>
      <c r="O31" s="58">
        <v>0</v>
      </c>
      <c r="P31" s="56">
        <v>4800</v>
      </c>
      <c r="Q31" s="59">
        <v>13074.88</v>
      </c>
      <c r="R31" s="60">
        <v>7844.927999999999</v>
      </c>
      <c r="S31" s="65">
        <f t="shared" si="0"/>
        <v>121176.891904</v>
      </c>
    </row>
    <row r="32" spans="1:19">
      <c r="A32" s="36">
        <v>24</v>
      </c>
      <c r="B32" s="62">
        <v>155</v>
      </c>
      <c r="C32" s="58" t="s">
        <v>77</v>
      </c>
      <c r="D32" s="63" t="s">
        <v>76</v>
      </c>
      <c r="E32" s="56">
        <v>186</v>
      </c>
      <c r="F32" s="57">
        <v>193.35</v>
      </c>
      <c r="G32" s="117">
        <v>201.084</v>
      </c>
      <c r="H32" s="56">
        <v>6116.9752800000006</v>
      </c>
      <c r="I32" s="58">
        <v>0</v>
      </c>
      <c r="J32" s="56">
        <v>0</v>
      </c>
      <c r="K32" s="56">
        <v>400</v>
      </c>
      <c r="L32" s="56">
        <v>6516.9752800000006</v>
      </c>
      <c r="M32" s="58">
        <v>73403.703360000014</v>
      </c>
      <c r="N32" s="58">
        <v>0</v>
      </c>
      <c r="O32" s="58">
        <v>0</v>
      </c>
      <c r="P32" s="56">
        <v>4800</v>
      </c>
      <c r="Q32" s="59">
        <v>10054.200000000001</v>
      </c>
      <c r="R32" s="60">
        <v>6032.52</v>
      </c>
      <c r="S32" s="64">
        <f t="shared" si="0"/>
        <v>94290.423360000015</v>
      </c>
    </row>
    <row r="33" spans="1:19">
      <c r="A33" s="36">
        <v>25</v>
      </c>
      <c r="B33" s="62">
        <v>192</v>
      </c>
      <c r="C33" s="58" t="s">
        <v>77</v>
      </c>
      <c r="D33" s="63" t="s">
        <v>76</v>
      </c>
      <c r="E33" s="56">
        <v>186.94</v>
      </c>
      <c r="F33" s="57">
        <v>195.35</v>
      </c>
      <c r="G33" s="117">
        <v>203.16399999999999</v>
      </c>
      <c r="H33" s="56">
        <v>6180.2488800000001</v>
      </c>
      <c r="I33" s="58">
        <v>0</v>
      </c>
      <c r="J33" s="56">
        <v>0</v>
      </c>
      <c r="K33" s="56">
        <v>400</v>
      </c>
      <c r="L33" s="56">
        <v>6580.2488800000001</v>
      </c>
      <c r="M33" s="58">
        <v>74162.986560000005</v>
      </c>
      <c r="N33" s="58">
        <v>0</v>
      </c>
      <c r="O33" s="58">
        <v>0</v>
      </c>
      <c r="P33" s="56">
        <v>4800</v>
      </c>
      <c r="Q33" s="59">
        <v>10158.199999999999</v>
      </c>
      <c r="R33" s="60">
        <v>6094.92</v>
      </c>
      <c r="S33" s="64">
        <f t="shared" si="0"/>
        <v>95216.10656</v>
      </c>
    </row>
    <row r="34" spans="1:19">
      <c r="A34" s="36">
        <v>26</v>
      </c>
      <c r="B34" s="62">
        <v>213</v>
      </c>
      <c r="C34" s="58" t="s">
        <v>77</v>
      </c>
      <c r="D34" s="63" t="s">
        <v>78</v>
      </c>
      <c r="E34" s="56">
        <v>180.62</v>
      </c>
      <c r="F34" s="57">
        <v>188.75</v>
      </c>
      <c r="G34" s="117">
        <v>196.3</v>
      </c>
      <c r="H34" s="56">
        <v>5971.4460000000008</v>
      </c>
      <c r="I34" s="58">
        <v>0</v>
      </c>
      <c r="J34" s="56">
        <v>0</v>
      </c>
      <c r="K34" s="56">
        <v>400</v>
      </c>
      <c r="L34" s="56">
        <v>6371.4460000000008</v>
      </c>
      <c r="M34" s="58">
        <v>71657.352000000014</v>
      </c>
      <c r="N34" s="58">
        <v>0</v>
      </c>
      <c r="O34" s="58">
        <v>0</v>
      </c>
      <c r="P34" s="56">
        <v>4800</v>
      </c>
      <c r="Q34" s="59">
        <v>9815</v>
      </c>
      <c r="R34" s="60">
        <v>5889</v>
      </c>
      <c r="S34" s="64">
        <f t="shared" si="0"/>
        <v>92161.352000000014</v>
      </c>
    </row>
    <row r="35" spans="1:19">
      <c r="A35" s="36">
        <v>27</v>
      </c>
      <c r="B35" s="62">
        <v>245</v>
      </c>
      <c r="C35" s="58" t="s">
        <v>77</v>
      </c>
      <c r="D35" s="63" t="s">
        <v>78</v>
      </c>
      <c r="E35" s="56">
        <v>191.78</v>
      </c>
      <c r="F35" s="57">
        <v>200.41</v>
      </c>
      <c r="G35" s="117">
        <v>208.4264</v>
      </c>
      <c r="H35" s="56">
        <v>6340.3310880000008</v>
      </c>
      <c r="I35" s="58">
        <v>0</v>
      </c>
      <c r="J35" s="56">
        <v>0</v>
      </c>
      <c r="K35" s="56">
        <v>400</v>
      </c>
      <c r="L35" s="56">
        <v>6740.3310880000008</v>
      </c>
      <c r="M35" s="58">
        <v>76083.973056000017</v>
      </c>
      <c r="N35" s="58">
        <v>0</v>
      </c>
      <c r="O35" s="58">
        <v>0</v>
      </c>
      <c r="P35" s="56">
        <v>4800</v>
      </c>
      <c r="Q35" s="59">
        <v>10421.32</v>
      </c>
      <c r="R35" s="60">
        <v>6252.7920000000004</v>
      </c>
      <c r="S35" s="64">
        <f t="shared" si="0"/>
        <v>97558.085056000025</v>
      </c>
    </row>
    <row r="36" spans="1:19">
      <c r="A36" s="36">
        <v>28</v>
      </c>
      <c r="B36" s="62">
        <v>246</v>
      </c>
      <c r="C36" s="58" t="s">
        <v>77</v>
      </c>
      <c r="D36" s="63" t="s">
        <v>78</v>
      </c>
      <c r="E36" s="56">
        <v>191.78</v>
      </c>
      <c r="F36" s="57">
        <v>200.41</v>
      </c>
      <c r="G36" s="117">
        <v>208.4264</v>
      </c>
      <c r="H36" s="56">
        <v>6340.3310880000008</v>
      </c>
      <c r="I36" s="58">
        <v>0</v>
      </c>
      <c r="J36" s="56">
        <v>0</v>
      </c>
      <c r="K36" s="56">
        <v>400</v>
      </c>
      <c r="L36" s="56">
        <v>6740.3310880000008</v>
      </c>
      <c r="M36" s="58">
        <v>76083.973056000017</v>
      </c>
      <c r="N36" s="58">
        <v>0</v>
      </c>
      <c r="O36" s="58">
        <v>0</v>
      </c>
      <c r="P36" s="56">
        <v>4800</v>
      </c>
      <c r="Q36" s="59">
        <v>10421.32</v>
      </c>
      <c r="R36" s="60">
        <v>6252.7920000000004</v>
      </c>
      <c r="S36" s="64">
        <f t="shared" si="0"/>
        <v>97558.085056000025</v>
      </c>
    </row>
    <row r="37" spans="1:19">
      <c r="A37" s="36">
        <v>29</v>
      </c>
      <c r="B37" s="62">
        <v>193</v>
      </c>
      <c r="C37" s="58" t="s">
        <v>77</v>
      </c>
      <c r="D37" s="63" t="s">
        <v>76</v>
      </c>
      <c r="E37" s="56">
        <v>186.94</v>
      </c>
      <c r="F37" s="57">
        <v>195.35</v>
      </c>
      <c r="G37" s="117">
        <v>203.16399999999999</v>
      </c>
      <c r="H37" s="56">
        <v>6180.2488800000001</v>
      </c>
      <c r="I37" s="58">
        <v>0</v>
      </c>
      <c r="J37" s="56">
        <v>0</v>
      </c>
      <c r="K37" s="56">
        <v>400</v>
      </c>
      <c r="L37" s="56">
        <v>6580.2488800000001</v>
      </c>
      <c r="M37" s="58">
        <v>74162.986560000005</v>
      </c>
      <c r="N37" s="58">
        <v>0</v>
      </c>
      <c r="O37" s="58">
        <v>0</v>
      </c>
      <c r="P37" s="56">
        <v>4800</v>
      </c>
      <c r="Q37" s="59">
        <v>10158.199999999999</v>
      </c>
      <c r="R37" s="60">
        <v>6094.92</v>
      </c>
      <c r="S37" s="64">
        <f t="shared" si="0"/>
        <v>95216.10656</v>
      </c>
    </row>
    <row r="38" spans="1:19">
      <c r="A38" s="36">
        <v>30</v>
      </c>
      <c r="B38" s="62">
        <v>247</v>
      </c>
      <c r="C38" s="58" t="s">
        <v>77</v>
      </c>
      <c r="D38" s="63" t="s">
        <v>78</v>
      </c>
      <c r="E38" s="56">
        <v>191.78</v>
      </c>
      <c r="F38" s="57">
        <v>200.41</v>
      </c>
      <c r="G38" s="117">
        <v>208.4264</v>
      </c>
      <c r="H38" s="56">
        <v>6340.3310880000008</v>
      </c>
      <c r="I38" s="58">
        <v>0</v>
      </c>
      <c r="J38" s="56">
        <v>0</v>
      </c>
      <c r="K38" s="56">
        <v>400</v>
      </c>
      <c r="L38" s="56">
        <v>6740.3310880000008</v>
      </c>
      <c r="M38" s="58">
        <v>76083.973056000017</v>
      </c>
      <c r="N38" s="58">
        <v>0</v>
      </c>
      <c r="O38" s="58">
        <v>0</v>
      </c>
      <c r="P38" s="56">
        <v>4800</v>
      </c>
      <c r="Q38" s="59">
        <v>10421.32</v>
      </c>
      <c r="R38" s="60">
        <v>6252.7920000000004</v>
      </c>
      <c r="S38" s="64">
        <f t="shared" si="0"/>
        <v>97558.085056000025</v>
      </c>
    </row>
    <row r="39" spans="1:19">
      <c r="A39" s="36">
        <v>31</v>
      </c>
      <c r="B39" s="62">
        <v>197</v>
      </c>
      <c r="C39" s="58" t="s">
        <v>77</v>
      </c>
      <c r="D39" s="63" t="s">
        <v>76</v>
      </c>
      <c r="E39" s="56">
        <v>186.94</v>
      </c>
      <c r="F39" s="57">
        <v>195.35</v>
      </c>
      <c r="G39" s="117">
        <v>203.16399999999999</v>
      </c>
      <c r="H39" s="56">
        <v>6180.2488800000001</v>
      </c>
      <c r="I39" s="58">
        <v>0</v>
      </c>
      <c r="J39" s="56">
        <v>0</v>
      </c>
      <c r="K39" s="56">
        <v>400</v>
      </c>
      <c r="L39" s="56">
        <v>6580.2488800000001</v>
      </c>
      <c r="M39" s="58">
        <v>74162.986560000005</v>
      </c>
      <c r="N39" s="58">
        <v>0</v>
      </c>
      <c r="O39" s="58">
        <v>0</v>
      </c>
      <c r="P39" s="56">
        <v>4800</v>
      </c>
      <c r="Q39" s="59">
        <v>10158.199999999999</v>
      </c>
      <c r="R39" s="60">
        <v>6094.92</v>
      </c>
      <c r="S39" s="64">
        <f t="shared" si="0"/>
        <v>95216.10656</v>
      </c>
    </row>
    <row r="40" spans="1:19">
      <c r="A40" s="36">
        <v>32</v>
      </c>
      <c r="B40" s="62">
        <v>252</v>
      </c>
      <c r="C40" s="58" t="s">
        <v>77</v>
      </c>
      <c r="D40" s="63" t="s">
        <v>78</v>
      </c>
      <c r="E40" s="56">
        <v>191.78</v>
      </c>
      <c r="F40" s="57">
        <v>200.41</v>
      </c>
      <c r="G40" s="117">
        <v>208.4264</v>
      </c>
      <c r="H40" s="56">
        <v>6340.3310880000008</v>
      </c>
      <c r="I40" s="58">
        <v>0</v>
      </c>
      <c r="J40" s="56">
        <v>0</v>
      </c>
      <c r="K40" s="56">
        <v>400</v>
      </c>
      <c r="L40" s="56">
        <v>6740.3310880000008</v>
      </c>
      <c r="M40" s="58">
        <v>76083.973056000017</v>
      </c>
      <c r="N40" s="58">
        <v>0</v>
      </c>
      <c r="O40" s="58">
        <v>0</v>
      </c>
      <c r="P40" s="56">
        <v>4800</v>
      </c>
      <c r="Q40" s="59">
        <v>10421.32</v>
      </c>
      <c r="R40" s="60">
        <v>6252.7920000000004</v>
      </c>
      <c r="S40" s="64">
        <f t="shared" si="0"/>
        <v>97558.085056000025</v>
      </c>
    </row>
    <row r="41" spans="1:19">
      <c r="A41" s="36">
        <v>33</v>
      </c>
      <c r="B41" s="62">
        <v>253</v>
      </c>
      <c r="C41" s="58" t="s">
        <v>77</v>
      </c>
      <c r="D41" s="63" t="s">
        <v>78</v>
      </c>
      <c r="E41" s="56">
        <v>191.78</v>
      </c>
      <c r="F41" s="57">
        <v>200.41</v>
      </c>
      <c r="G41" s="117">
        <v>208.4264</v>
      </c>
      <c r="H41" s="56">
        <v>6340.3310880000008</v>
      </c>
      <c r="I41" s="58">
        <v>0</v>
      </c>
      <c r="J41" s="56">
        <v>0</v>
      </c>
      <c r="K41" s="56">
        <v>400</v>
      </c>
      <c r="L41" s="56">
        <v>6740.3310880000008</v>
      </c>
      <c r="M41" s="58">
        <v>76083.973056000017</v>
      </c>
      <c r="N41" s="58">
        <v>0</v>
      </c>
      <c r="O41" s="58">
        <v>0</v>
      </c>
      <c r="P41" s="56">
        <v>4800</v>
      </c>
      <c r="Q41" s="59">
        <v>10421.32</v>
      </c>
      <c r="R41" s="60">
        <v>6252.7920000000004</v>
      </c>
      <c r="S41" s="64">
        <f t="shared" si="0"/>
        <v>97558.085056000025</v>
      </c>
    </row>
    <row r="42" spans="1:19">
      <c r="A42" s="36">
        <v>34</v>
      </c>
      <c r="B42" s="62">
        <v>278</v>
      </c>
      <c r="C42" s="58" t="s">
        <v>77</v>
      </c>
      <c r="D42" s="63" t="s">
        <v>78</v>
      </c>
      <c r="E42" s="56">
        <v>180.62</v>
      </c>
      <c r="F42" s="57">
        <v>188.75</v>
      </c>
      <c r="G42" s="117">
        <v>196.3</v>
      </c>
      <c r="H42" s="56">
        <v>5971.4460000000008</v>
      </c>
      <c r="I42" s="58">
        <v>0</v>
      </c>
      <c r="J42" s="56">
        <v>0</v>
      </c>
      <c r="K42" s="56">
        <v>400</v>
      </c>
      <c r="L42" s="56">
        <v>6371.4460000000008</v>
      </c>
      <c r="M42" s="58">
        <v>71657.352000000014</v>
      </c>
      <c r="N42" s="58">
        <v>0</v>
      </c>
      <c r="O42" s="58">
        <v>0</v>
      </c>
      <c r="P42" s="56">
        <v>4800</v>
      </c>
      <c r="Q42" s="59">
        <v>9815</v>
      </c>
      <c r="R42" s="60">
        <v>5889</v>
      </c>
      <c r="S42" s="64">
        <f t="shared" si="0"/>
        <v>92161.352000000014</v>
      </c>
    </row>
    <row r="43" spans="1:19">
      <c r="A43" s="36">
        <v>35</v>
      </c>
      <c r="B43" s="62">
        <v>271</v>
      </c>
      <c r="C43" s="58" t="s">
        <v>77</v>
      </c>
      <c r="D43" s="63" t="s">
        <v>78</v>
      </c>
      <c r="E43" s="56">
        <v>180.62</v>
      </c>
      <c r="F43" s="57">
        <v>188.75</v>
      </c>
      <c r="G43" s="117">
        <v>196.3</v>
      </c>
      <c r="H43" s="56">
        <v>5971.4460000000008</v>
      </c>
      <c r="I43" s="58">
        <v>0</v>
      </c>
      <c r="J43" s="56">
        <v>0</v>
      </c>
      <c r="K43" s="56">
        <v>400</v>
      </c>
      <c r="L43" s="56">
        <v>6371.4460000000008</v>
      </c>
      <c r="M43" s="58">
        <v>71657.352000000014</v>
      </c>
      <c r="N43" s="58">
        <v>0</v>
      </c>
      <c r="O43" s="58">
        <v>0</v>
      </c>
      <c r="P43" s="56">
        <v>4800</v>
      </c>
      <c r="Q43" s="59">
        <v>9815</v>
      </c>
      <c r="R43" s="60">
        <v>5889</v>
      </c>
      <c r="S43" s="64">
        <f t="shared" si="0"/>
        <v>92161.352000000014</v>
      </c>
    </row>
    <row r="44" spans="1:19">
      <c r="A44" s="36">
        <v>36</v>
      </c>
      <c r="B44" s="62">
        <v>262</v>
      </c>
      <c r="C44" s="58" t="s">
        <v>77</v>
      </c>
      <c r="D44" s="63" t="s">
        <v>78</v>
      </c>
      <c r="E44" s="56">
        <v>180.62</v>
      </c>
      <c r="F44" s="57">
        <v>188.76</v>
      </c>
      <c r="G44" s="117">
        <v>196.31039999999999</v>
      </c>
      <c r="H44" s="56">
        <v>5971.7623679999997</v>
      </c>
      <c r="I44" s="58">
        <v>0</v>
      </c>
      <c r="J44" s="56">
        <v>0</v>
      </c>
      <c r="K44" s="56">
        <v>400</v>
      </c>
      <c r="L44" s="56">
        <v>6371.7623679999997</v>
      </c>
      <c r="M44" s="58">
        <v>71661.148415999996</v>
      </c>
      <c r="N44" s="58">
        <v>0</v>
      </c>
      <c r="O44" s="58">
        <v>0</v>
      </c>
      <c r="P44" s="56">
        <v>4800</v>
      </c>
      <c r="Q44" s="59">
        <v>9815.5199999999986</v>
      </c>
      <c r="R44" s="60">
        <v>5889.3119999999999</v>
      </c>
      <c r="S44" s="64">
        <f t="shared" si="0"/>
        <v>92165.980416000006</v>
      </c>
    </row>
    <row r="45" spans="1:19">
      <c r="A45" s="36">
        <v>37</v>
      </c>
      <c r="B45" s="62">
        <v>263</v>
      </c>
      <c r="C45" s="58" t="s">
        <v>77</v>
      </c>
      <c r="D45" s="63" t="s">
        <v>78</v>
      </c>
      <c r="E45" s="56">
        <v>180.62</v>
      </c>
      <c r="F45" s="57">
        <v>188.75</v>
      </c>
      <c r="G45" s="117">
        <v>196.3</v>
      </c>
      <c r="H45" s="56">
        <v>5971.4460000000008</v>
      </c>
      <c r="I45" s="58">
        <v>0</v>
      </c>
      <c r="J45" s="56">
        <v>0</v>
      </c>
      <c r="K45" s="56">
        <v>400</v>
      </c>
      <c r="L45" s="56">
        <v>6371.4460000000008</v>
      </c>
      <c r="M45" s="58">
        <v>71657.352000000014</v>
      </c>
      <c r="N45" s="58">
        <v>0</v>
      </c>
      <c r="O45" s="58">
        <v>0</v>
      </c>
      <c r="P45" s="56">
        <v>4800</v>
      </c>
      <c r="Q45" s="59">
        <v>9815</v>
      </c>
      <c r="R45" s="60">
        <v>5889</v>
      </c>
      <c r="S45" s="64">
        <f t="shared" si="0"/>
        <v>92161.352000000014</v>
      </c>
    </row>
    <row r="46" spans="1:19">
      <c r="A46" s="36">
        <v>38</v>
      </c>
      <c r="B46" s="62">
        <v>264</v>
      </c>
      <c r="C46" s="58" t="s">
        <v>77</v>
      </c>
      <c r="D46" s="63" t="s">
        <v>78</v>
      </c>
      <c r="E46" s="56">
        <v>180.62</v>
      </c>
      <c r="F46" s="57">
        <v>188.75</v>
      </c>
      <c r="G46" s="117">
        <v>196.3</v>
      </c>
      <c r="H46" s="56">
        <v>5971.4460000000008</v>
      </c>
      <c r="I46" s="58">
        <v>0</v>
      </c>
      <c r="J46" s="56">
        <v>0</v>
      </c>
      <c r="K46" s="56">
        <v>400</v>
      </c>
      <c r="L46" s="56">
        <v>6371.4460000000008</v>
      </c>
      <c r="M46" s="58">
        <v>71657.352000000014</v>
      </c>
      <c r="N46" s="58">
        <v>0</v>
      </c>
      <c r="O46" s="58">
        <v>0</v>
      </c>
      <c r="P46" s="56">
        <v>4800</v>
      </c>
      <c r="Q46" s="59">
        <v>9815</v>
      </c>
      <c r="R46" s="60">
        <v>5889</v>
      </c>
      <c r="S46" s="64">
        <f t="shared" si="0"/>
        <v>92161.352000000014</v>
      </c>
    </row>
    <row r="47" spans="1:19">
      <c r="A47" s="36">
        <v>39</v>
      </c>
      <c r="B47" s="62">
        <v>265</v>
      </c>
      <c r="C47" s="58" t="s">
        <v>77</v>
      </c>
      <c r="D47" s="63" t="s">
        <v>78</v>
      </c>
      <c r="E47" s="56">
        <v>180.62</v>
      </c>
      <c r="F47" s="57">
        <v>188.75</v>
      </c>
      <c r="G47" s="117">
        <v>196.3</v>
      </c>
      <c r="H47" s="56">
        <v>5971.4460000000008</v>
      </c>
      <c r="I47" s="58">
        <v>0</v>
      </c>
      <c r="J47" s="56">
        <v>0</v>
      </c>
      <c r="K47" s="56">
        <v>400</v>
      </c>
      <c r="L47" s="56">
        <v>6371.4460000000008</v>
      </c>
      <c r="M47" s="58">
        <v>71657.352000000014</v>
      </c>
      <c r="N47" s="58">
        <v>0</v>
      </c>
      <c r="O47" s="58">
        <v>0</v>
      </c>
      <c r="P47" s="56">
        <v>4800</v>
      </c>
      <c r="Q47" s="59">
        <v>9815</v>
      </c>
      <c r="R47" s="60">
        <v>5889</v>
      </c>
      <c r="S47" s="64">
        <f t="shared" si="0"/>
        <v>92161.352000000014</v>
      </c>
    </row>
    <row r="48" spans="1:19">
      <c r="A48" s="36">
        <v>40</v>
      </c>
      <c r="B48" s="62">
        <v>267</v>
      </c>
      <c r="C48" s="58" t="s">
        <v>77</v>
      </c>
      <c r="D48" s="63" t="s">
        <v>78</v>
      </c>
      <c r="E48" s="56">
        <v>180.62</v>
      </c>
      <c r="F48" s="57">
        <v>188.75</v>
      </c>
      <c r="G48" s="117">
        <v>196.3</v>
      </c>
      <c r="H48" s="56">
        <v>5971.4460000000008</v>
      </c>
      <c r="I48" s="58">
        <v>0</v>
      </c>
      <c r="J48" s="56">
        <v>0</v>
      </c>
      <c r="K48" s="56">
        <v>400</v>
      </c>
      <c r="L48" s="56">
        <v>6371.4460000000008</v>
      </c>
      <c r="M48" s="58">
        <v>71657.352000000014</v>
      </c>
      <c r="N48" s="58">
        <v>0</v>
      </c>
      <c r="O48" s="58">
        <v>0</v>
      </c>
      <c r="P48" s="56">
        <v>4800</v>
      </c>
      <c r="Q48" s="59">
        <v>9815</v>
      </c>
      <c r="R48" s="60">
        <v>5889</v>
      </c>
      <c r="S48" s="64">
        <f t="shared" si="0"/>
        <v>92161.352000000014</v>
      </c>
    </row>
    <row r="49" spans="1:19">
      <c r="A49" s="36">
        <v>41</v>
      </c>
      <c r="B49" s="67">
        <v>268</v>
      </c>
      <c r="C49" s="68" t="s">
        <v>77</v>
      </c>
      <c r="D49" s="69" t="s">
        <v>78</v>
      </c>
      <c r="E49" s="70">
        <v>180.62</v>
      </c>
      <c r="F49" s="71">
        <v>188.75</v>
      </c>
      <c r="G49" s="117">
        <v>196.3</v>
      </c>
      <c r="H49" s="56">
        <v>5971.4460000000008</v>
      </c>
      <c r="I49" s="68">
        <v>0</v>
      </c>
      <c r="J49" s="70">
        <v>0</v>
      </c>
      <c r="K49" s="56">
        <v>400</v>
      </c>
      <c r="L49" s="58">
        <v>6371.4460000000008</v>
      </c>
      <c r="M49" s="68">
        <v>71657.352000000014</v>
      </c>
      <c r="N49" s="68">
        <v>0</v>
      </c>
      <c r="O49" s="68">
        <v>0</v>
      </c>
      <c r="P49" s="58">
        <v>4800</v>
      </c>
      <c r="Q49" s="58">
        <v>9815</v>
      </c>
      <c r="R49" s="72">
        <v>5889</v>
      </c>
      <c r="S49" s="73">
        <f t="shared" si="0"/>
        <v>92161.352000000014</v>
      </c>
    </row>
    <row r="50" spans="1:19" ht="16.5" thickBot="1">
      <c r="A50" s="36">
        <v>42</v>
      </c>
      <c r="B50" s="67" t="s">
        <v>75</v>
      </c>
      <c r="C50" s="68" t="s">
        <v>77</v>
      </c>
      <c r="D50" s="69" t="s">
        <v>78</v>
      </c>
      <c r="E50" s="70">
        <v>180.62</v>
      </c>
      <c r="F50" s="71">
        <v>188.75</v>
      </c>
      <c r="G50" s="117">
        <v>196.3</v>
      </c>
      <c r="H50" s="56">
        <v>5971.4460000000008</v>
      </c>
      <c r="I50" s="68">
        <v>0</v>
      </c>
      <c r="J50" s="70">
        <v>0</v>
      </c>
      <c r="K50" s="56">
        <v>400</v>
      </c>
      <c r="L50" s="70">
        <v>6371.4460000000008</v>
      </c>
      <c r="M50" s="68">
        <v>71657.352000000014</v>
      </c>
      <c r="N50" s="68">
        <v>0</v>
      </c>
      <c r="O50" s="68">
        <v>0</v>
      </c>
      <c r="P50" s="70">
        <v>4800</v>
      </c>
      <c r="Q50" s="74">
        <v>9815</v>
      </c>
      <c r="R50" s="75">
        <v>5889</v>
      </c>
      <c r="S50" s="76">
        <f t="shared" si="0"/>
        <v>92161.352000000014</v>
      </c>
    </row>
    <row r="51" spans="1:19" ht="16.5" thickBot="1">
      <c r="A51" s="77"/>
      <c r="B51" s="171" t="s">
        <v>79</v>
      </c>
      <c r="C51" s="172"/>
      <c r="D51" s="173"/>
      <c r="E51" s="81">
        <v>8199.6993999999959</v>
      </c>
      <c r="F51" s="81">
        <v>8649.83</v>
      </c>
      <c r="G51" s="118">
        <v>9192.1231999999982</v>
      </c>
      <c r="H51" s="81">
        <v>279624.38774400001</v>
      </c>
      <c r="I51" s="81">
        <v>0</v>
      </c>
      <c r="J51" s="81">
        <v>0</v>
      </c>
      <c r="K51" s="81">
        <v>16800</v>
      </c>
      <c r="L51" s="81">
        <v>296424.38774400001</v>
      </c>
      <c r="M51" s="81">
        <v>3355492.6529280008</v>
      </c>
      <c r="N51" s="81">
        <v>0</v>
      </c>
      <c r="O51" s="81">
        <v>0</v>
      </c>
      <c r="P51" s="81">
        <v>201600</v>
      </c>
      <c r="Q51" s="81">
        <v>459606.16000000009</v>
      </c>
      <c r="R51" s="81">
        <v>275763.69599999988</v>
      </c>
      <c r="S51" s="81">
        <v>4292462.508928</v>
      </c>
    </row>
    <row r="52" spans="1:19" ht="13.5" thickBot="1">
      <c r="A52" s="36"/>
      <c r="B52" s="165" t="s">
        <v>80</v>
      </c>
      <c r="C52" s="166"/>
      <c r="D52" s="166"/>
      <c r="E52" s="166"/>
      <c r="F52" s="166"/>
      <c r="G52" s="166"/>
      <c r="H52" s="174"/>
      <c r="I52" s="166"/>
      <c r="J52" s="166"/>
      <c r="K52" s="166"/>
      <c r="L52" s="166"/>
      <c r="M52" s="166"/>
      <c r="N52" s="166"/>
      <c r="O52" s="166"/>
      <c r="P52" s="166"/>
      <c r="Q52" s="166"/>
      <c r="R52" s="166"/>
      <c r="S52" s="167"/>
    </row>
    <row r="53" spans="1:19">
      <c r="A53" s="36">
        <v>43</v>
      </c>
      <c r="B53" s="53">
        <v>35</v>
      </c>
      <c r="C53" s="54" t="s">
        <v>12</v>
      </c>
      <c r="D53" s="55" t="s">
        <v>76</v>
      </c>
      <c r="E53" s="56">
        <v>206</v>
      </c>
      <c r="F53" s="57">
        <v>216.16</v>
      </c>
      <c r="G53" s="117">
        <v>224.8064</v>
      </c>
      <c r="H53" s="58">
        <v>6838.6106880000007</v>
      </c>
      <c r="I53" s="56">
        <v>0</v>
      </c>
      <c r="J53" s="56">
        <v>0</v>
      </c>
      <c r="K53" s="56">
        <v>400</v>
      </c>
      <c r="L53" s="56">
        <v>7238.6106880000007</v>
      </c>
      <c r="M53" s="58">
        <v>82063.328256000008</v>
      </c>
      <c r="N53" s="56">
        <v>0</v>
      </c>
      <c r="O53" s="56">
        <v>0</v>
      </c>
      <c r="P53" s="56">
        <v>4800</v>
      </c>
      <c r="Q53" s="59">
        <v>11240.32</v>
      </c>
      <c r="R53" s="82">
        <v>6744.192</v>
      </c>
      <c r="S53" s="64">
        <f>M53+P53+Q53+R53+O53+N53</f>
        <v>104847.84025600001</v>
      </c>
    </row>
    <row r="54" spans="1:19">
      <c r="A54" s="36">
        <v>44</v>
      </c>
      <c r="B54" s="62">
        <v>38</v>
      </c>
      <c r="C54" s="58" t="s">
        <v>51</v>
      </c>
      <c r="D54" s="63" t="s">
        <v>76</v>
      </c>
      <c r="E54" s="56">
        <v>240.61</v>
      </c>
      <c r="F54" s="57">
        <v>251.44</v>
      </c>
      <c r="G54" s="117">
        <v>261.49759999999998</v>
      </c>
      <c r="H54" s="58">
        <v>7954.7569919999996</v>
      </c>
      <c r="I54" s="58">
        <v>0</v>
      </c>
      <c r="J54" s="58">
        <v>0</v>
      </c>
      <c r="K54" s="56">
        <v>400</v>
      </c>
      <c r="L54" s="56">
        <v>8354.7569919999987</v>
      </c>
      <c r="M54" s="58">
        <v>95457.083903999999</v>
      </c>
      <c r="N54" s="58">
        <v>0</v>
      </c>
      <c r="O54" s="58">
        <v>0</v>
      </c>
      <c r="P54" s="56">
        <v>4800</v>
      </c>
      <c r="Q54" s="59">
        <v>13074.88</v>
      </c>
      <c r="R54" s="82">
        <v>7844.927999999999</v>
      </c>
      <c r="S54" s="64">
        <f t="shared" ref="S54:S60" si="1">M54+P54+Q54+R54+O54+N54</f>
        <v>121176.891904</v>
      </c>
    </row>
    <row r="55" spans="1:19">
      <c r="A55" s="36">
        <v>45</v>
      </c>
      <c r="B55" s="62">
        <v>72</v>
      </c>
      <c r="C55" s="58" t="s">
        <v>51</v>
      </c>
      <c r="D55" s="63" t="s">
        <v>76</v>
      </c>
      <c r="E55" s="56">
        <v>240.61</v>
      </c>
      <c r="F55" s="57">
        <v>251.44</v>
      </c>
      <c r="G55" s="117">
        <v>261.49759999999998</v>
      </c>
      <c r="H55" s="58">
        <v>7954.7569919999996</v>
      </c>
      <c r="I55" s="58">
        <v>0</v>
      </c>
      <c r="J55" s="58">
        <v>0</v>
      </c>
      <c r="K55" s="56">
        <v>400</v>
      </c>
      <c r="L55" s="56">
        <v>8354.7569919999987</v>
      </c>
      <c r="M55" s="58">
        <v>95457.083903999999</v>
      </c>
      <c r="N55" s="58">
        <v>0</v>
      </c>
      <c r="O55" s="58">
        <v>0</v>
      </c>
      <c r="P55" s="56">
        <v>4800</v>
      </c>
      <c r="Q55" s="59">
        <v>13074.88</v>
      </c>
      <c r="R55" s="82">
        <v>7844.927999999999</v>
      </c>
      <c r="S55" s="64">
        <f t="shared" si="1"/>
        <v>121176.891904</v>
      </c>
    </row>
    <row r="56" spans="1:19">
      <c r="A56" s="36">
        <v>46</v>
      </c>
      <c r="B56" s="62">
        <v>112</v>
      </c>
      <c r="C56" s="58" t="s">
        <v>77</v>
      </c>
      <c r="D56" s="63" t="s">
        <v>76</v>
      </c>
      <c r="E56" s="56">
        <v>198.4923</v>
      </c>
      <c r="F56" s="57">
        <v>207.42</v>
      </c>
      <c r="G56" s="117">
        <v>215.71679999999998</v>
      </c>
      <c r="H56" s="58">
        <v>6562.1050559999994</v>
      </c>
      <c r="I56" s="58">
        <v>0</v>
      </c>
      <c r="J56" s="58">
        <v>0</v>
      </c>
      <c r="K56" s="56">
        <v>400</v>
      </c>
      <c r="L56" s="56">
        <v>6962.1050559999994</v>
      </c>
      <c r="M56" s="58">
        <v>78745.260671999989</v>
      </c>
      <c r="N56" s="58">
        <v>0</v>
      </c>
      <c r="O56" s="58">
        <v>0</v>
      </c>
      <c r="P56" s="56">
        <v>4800</v>
      </c>
      <c r="Q56" s="59">
        <v>10785.839999999998</v>
      </c>
      <c r="R56" s="82">
        <v>6471.503999999999</v>
      </c>
      <c r="S56" s="64">
        <f t="shared" si="1"/>
        <v>100802.60467199999</v>
      </c>
    </row>
    <row r="57" spans="1:19">
      <c r="A57" s="36">
        <v>47</v>
      </c>
      <c r="B57" s="62">
        <v>157</v>
      </c>
      <c r="C57" s="58" t="s">
        <v>77</v>
      </c>
      <c r="D57" s="63" t="s">
        <v>76</v>
      </c>
      <c r="E57" s="56">
        <v>198.4923</v>
      </c>
      <c r="F57" s="57">
        <v>207.42</v>
      </c>
      <c r="G57" s="117">
        <v>215.71679999999998</v>
      </c>
      <c r="H57" s="58">
        <v>6562.1050559999994</v>
      </c>
      <c r="I57" s="58">
        <v>0</v>
      </c>
      <c r="J57" s="58">
        <v>0</v>
      </c>
      <c r="K57" s="56">
        <v>400</v>
      </c>
      <c r="L57" s="56">
        <v>6962.1050559999994</v>
      </c>
      <c r="M57" s="58">
        <v>78745.260671999989</v>
      </c>
      <c r="N57" s="58">
        <v>0</v>
      </c>
      <c r="O57" s="58">
        <v>0</v>
      </c>
      <c r="P57" s="56">
        <v>4800</v>
      </c>
      <c r="Q57" s="59">
        <v>10785.839999999998</v>
      </c>
      <c r="R57" s="82">
        <v>6471.503999999999</v>
      </c>
      <c r="S57" s="64">
        <f t="shared" si="1"/>
        <v>100802.60467199999</v>
      </c>
    </row>
    <row r="58" spans="1:19">
      <c r="A58" s="36">
        <v>48</v>
      </c>
      <c r="B58" s="62">
        <v>159</v>
      </c>
      <c r="C58" s="58" t="s">
        <v>77</v>
      </c>
      <c r="D58" s="63" t="s">
        <v>76</v>
      </c>
      <c r="E58" s="56">
        <v>198.4923</v>
      </c>
      <c r="F58" s="57">
        <v>207.42</v>
      </c>
      <c r="G58" s="117">
        <v>215.71679999999998</v>
      </c>
      <c r="H58" s="58">
        <v>6562.1050559999994</v>
      </c>
      <c r="I58" s="58">
        <v>0</v>
      </c>
      <c r="J58" s="58">
        <v>0</v>
      </c>
      <c r="K58" s="56">
        <v>400</v>
      </c>
      <c r="L58" s="56">
        <v>6962.1050559999994</v>
      </c>
      <c r="M58" s="58">
        <v>78745.260671999989</v>
      </c>
      <c r="N58" s="58">
        <v>0</v>
      </c>
      <c r="O58" s="58">
        <v>0</v>
      </c>
      <c r="P58" s="56">
        <v>4800</v>
      </c>
      <c r="Q58" s="59">
        <v>10785.839999999998</v>
      </c>
      <c r="R58" s="82">
        <v>6471.503999999999</v>
      </c>
      <c r="S58" s="64">
        <f t="shared" si="1"/>
        <v>100802.60467199999</v>
      </c>
    </row>
    <row r="59" spans="1:19">
      <c r="A59" s="36">
        <v>49</v>
      </c>
      <c r="B59" s="62">
        <v>269</v>
      </c>
      <c r="C59" s="58" t="s">
        <v>77</v>
      </c>
      <c r="D59" s="63" t="s">
        <v>78</v>
      </c>
      <c r="E59" s="56">
        <v>180.62</v>
      </c>
      <c r="F59" s="57">
        <v>188.75</v>
      </c>
      <c r="G59" s="117">
        <v>196.3</v>
      </c>
      <c r="H59" s="58">
        <v>5971.4460000000008</v>
      </c>
      <c r="I59" s="58">
        <v>0</v>
      </c>
      <c r="J59" s="58">
        <v>0</v>
      </c>
      <c r="K59" s="56">
        <v>400</v>
      </c>
      <c r="L59" s="56">
        <v>6371.4460000000008</v>
      </c>
      <c r="M59" s="58">
        <v>71657.352000000014</v>
      </c>
      <c r="N59" s="58">
        <v>0</v>
      </c>
      <c r="O59" s="58">
        <v>0</v>
      </c>
      <c r="P59" s="56">
        <v>4800</v>
      </c>
      <c r="Q59" s="59">
        <v>9815</v>
      </c>
      <c r="R59" s="82">
        <v>5889</v>
      </c>
      <c r="S59" s="64">
        <f t="shared" si="1"/>
        <v>92161.352000000014</v>
      </c>
    </row>
    <row r="60" spans="1:19" ht="16.5" thickBot="1">
      <c r="A60" s="36">
        <v>50</v>
      </c>
      <c r="B60" s="67">
        <v>270</v>
      </c>
      <c r="C60" s="68" t="s">
        <v>77</v>
      </c>
      <c r="D60" s="69" t="s">
        <v>78</v>
      </c>
      <c r="E60" s="70">
        <v>180.62</v>
      </c>
      <c r="F60" s="71">
        <v>188.75</v>
      </c>
      <c r="G60" s="119">
        <v>196.3</v>
      </c>
      <c r="H60" s="58">
        <v>5971.4460000000008</v>
      </c>
      <c r="I60" s="68">
        <v>0</v>
      </c>
      <c r="J60" s="68">
        <v>0</v>
      </c>
      <c r="K60" s="56">
        <v>400</v>
      </c>
      <c r="L60" s="70">
        <v>6371.4460000000008</v>
      </c>
      <c r="M60" s="68">
        <v>71657.352000000014</v>
      </c>
      <c r="N60" s="68">
        <v>0</v>
      </c>
      <c r="O60" s="68">
        <v>0</v>
      </c>
      <c r="P60" s="70">
        <v>4800</v>
      </c>
      <c r="Q60" s="74">
        <v>9815</v>
      </c>
      <c r="R60" s="83">
        <v>5889</v>
      </c>
      <c r="S60" s="84">
        <f t="shared" si="1"/>
        <v>92161.352000000014</v>
      </c>
    </row>
    <row r="61" spans="1:19" ht="16.5" thickBot="1">
      <c r="A61" s="77"/>
      <c r="B61" s="171" t="s">
        <v>79</v>
      </c>
      <c r="C61" s="172"/>
      <c r="D61" s="173"/>
      <c r="E61" s="81">
        <v>1643.9368999999997</v>
      </c>
      <c r="F61" s="81">
        <v>1718.8</v>
      </c>
      <c r="G61" s="118">
        <v>1787.5519999999997</v>
      </c>
      <c r="H61" s="81">
        <v>54377.331840000006</v>
      </c>
      <c r="I61" s="81">
        <v>0</v>
      </c>
      <c r="J61" s="81">
        <v>0</v>
      </c>
      <c r="K61" s="81">
        <v>3200</v>
      </c>
      <c r="L61" s="81">
        <v>57577.331840000006</v>
      </c>
      <c r="M61" s="81">
        <v>652527.98207999999</v>
      </c>
      <c r="N61" s="81">
        <v>0</v>
      </c>
      <c r="O61" s="81">
        <v>0</v>
      </c>
      <c r="P61" s="81">
        <v>38400</v>
      </c>
      <c r="Q61" s="81">
        <v>89377.599999999991</v>
      </c>
      <c r="R61" s="81">
        <v>53626.559999999998</v>
      </c>
      <c r="S61" s="85">
        <v>833932.1420799999</v>
      </c>
    </row>
    <row r="62" spans="1:19" ht="13.5" thickBot="1">
      <c r="A62" s="36"/>
      <c r="B62" s="165" t="s">
        <v>81</v>
      </c>
      <c r="C62" s="166"/>
      <c r="D62" s="166"/>
      <c r="E62" s="166"/>
      <c r="F62" s="166"/>
      <c r="G62" s="166"/>
      <c r="H62" s="166"/>
      <c r="I62" s="166"/>
      <c r="J62" s="166"/>
      <c r="K62" s="166"/>
      <c r="L62" s="166"/>
      <c r="M62" s="166"/>
      <c r="N62" s="166"/>
      <c r="O62" s="166"/>
      <c r="P62" s="166"/>
      <c r="Q62" s="166"/>
      <c r="R62" s="166"/>
      <c r="S62" s="167"/>
    </row>
    <row r="63" spans="1:19">
      <c r="A63" s="36">
        <v>51</v>
      </c>
      <c r="B63" s="53">
        <v>75</v>
      </c>
      <c r="C63" s="54" t="s">
        <v>54</v>
      </c>
      <c r="D63" s="55" t="s">
        <v>76</v>
      </c>
      <c r="E63" s="56">
        <v>256</v>
      </c>
      <c r="F63" s="57">
        <v>267.76</v>
      </c>
      <c r="G63" s="117">
        <v>278.47039999999998</v>
      </c>
      <c r="H63" s="56">
        <v>8471.0695680000008</v>
      </c>
      <c r="I63" s="58">
        <v>543.21</v>
      </c>
      <c r="J63" s="58">
        <v>0</v>
      </c>
      <c r="K63" s="56">
        <v>400</v>
      </c>
      <c r="L63" s="56">
        <v>9414.2795680000017</v>
      </c>
      <c r="M63" s="58">
        <v>101652.83481600002</v>
      </c>
      <c r="N63" s="56">
        <v>6518.52</v>
      </c>
      <c r="O63" s="56">
        <v>0</v>
      </c>
      <c r="P63" s="56">
        <v>4800</v>
      </c>
      <c r="Q63" s="59">
        <v>13923.519999999999</v>
      </c>
      <c r="R63" s="82">
        <v>8354.1119999999992</v>
      </c>
      <c r="S63" s="64">
        <f>M63+P63+Q63+R63+O63+N63</f>
        <v>135248.98681600002</v>
      </c>
    </row>
    <row r="64" spans="1:19">
      <c r="A64" s="36">
        <v>52</v>
      </c>
      <c r="B64" s="62">
        <v>161</v>
      </c>
      <c r="C64" s="58" t="s">
        <v>55</v>
      </c>
      <c r="D64" s="63" t="s">
        <v>76</v>
      </c>
      <c r="E64" s="56">
        <v>252.38475</v>
      </c>
      <c r="F64" s="57">
        <v>264.23</v>
      </c>
      <c r="G64" s="117">
        <v>274.79920000000004</v>
      </c>
      <c r="H64" s="56">
        <v>8359.3916640000025</v>
      </c>
      <c r="I64" s="58">
        <v>0</v>
      </c>
      <c r="J64" s="58">
        <v>0</v>
      </c>
      <c r="K64" s="56">
        <v>400</v>
      </c>
      <c r="L64" s="56">
        <v>8759.3916640000025</v>
      </c>
      <c r="M64" s="58">
        <v>100312.69996800003</v>
      </c>
      <c r="N64" s="56">
        <v>0</v>
      </c>
      <c r="O64" s="56">
        <v>0</v>
      </c>
      <c r="P64" s="56">
        <v>4800</v>
      </c>
      <c r="Q64" s="59">
        <v>13739.960000000003</v>
      </c>
      <c r="R64" s="82">
        <v>8243.9760000000006</v>
      </c>
      <c r="S64" s="64">
        <f t="shared" ref="S64:S69" si="2">M64+P64+Q64+R64+O64+N64</f>
        <v>127096.63596800003</v>
      </c>
    </row>
    <row r="65" spans="1:19" s="66" customFormat="1">
      <c r="A65" s="36">
        <v>53</v>
      </c>
      <c r="B65" s="62">
        <v>261</v>
      </c>
      <c r="C65" s="58" t="s">
        <v>77</v>
      </c>
      <c r="D65" s="63" t="s">
        <v>78</v>
      </c>
      <c r="E65" s="56">
        <v>241</v>
      </c>
      <c r="F65" s="57">
        <v>188.75</v>
      </c>
      <c r="G65" s="117">
        <v>196.3</v>
      </c>
      <c r="H65" s="56">
        <v>5971.4460000000008</v>
      </c>
      <c r="I65" s="58">
        <v>0</v>
      </c>
      <c r="J65" s="58">
        <v>0</v>
      </c>
      <c r="K65" s="56">
        <v>400</v>
      </c>
      <c r="L65" s="56">
        <v>6371.4460000000008</v>
      </c>
      <c r="M65" s="58">
        <v>71657.352000000014</v>
      </c>
      <c r="N65" s="56">
        <v>0</v>
      </c>
      <c r="O65" s="56">
        <v>0</v>
      </c>
      <c r="P65" s="56">
        <v>4800</v>
      </c>
      <c r="Q65" s="59">
        <v>9815</v>
      </c>
      <c r="R65" s="82">
        <v>5889</v>
      </c>
      <c r="S65" s="65">
        <f t="shared" si="2"/>
        <v>92161.352000000014</v>
      </c>
    </row>
    <row r="66" spans="1:19">
      <c r="A66" s="36">
        <v>54</v>
      </c>
      <c r="B66" s="62">
        <v>57</v>
      </c>
      <c r="C66" s="58" t="s">
        <v>55</v>
      </c>
      <c r="D66" s="63" t="s">
        <v>76</v>
      </c>
      <c r="E66" s="56">
        <v>220</v>
      </c>
      <c r="F66" s="57">
        <v>230.37</v>
      </c>
      <c r="G66" s="117">
        <v>239.5848</v>
      </c>
      <c r="H66" s="56">
        <v>7288.1696160000001</v>
      </c>
      <c r="I66" s="58">
        <v>0</v>
      </c>
      <c r="J66" s="58">
        <v>0</v>
      </c>
      <c r="K66" s="56">
        <v>400</v>
      </c>
      <c r="L66" s="56">
        <v>7688.1696160000001</v>
      </c>
      <c r="M66" s="58">
        <v>87458.035392000005</v>
      </c>
      <c r="N66" s="56">
        <v>0</v>
      </c>
      <c r="O66" s="56">
        <v>0</v>
      </c>
      <c r="P66" s="56">
        <v>4800</v>
      </c>
      <c r="Q66" s="59">
        <v>11979.24</v>
      </c>
      <c r="R66" s="82">
        <v>7187.5439999999999</v>
      </c>
      <c r="S66" s="64">
        <f t="shared" si="2"/>
        <v>111424.819392</v>
      </c>
    </row>
    <row r="67" spans="1:19">
      <c r="A67" s="36">
        <v>55</v>
      </c>
      <c r="B67" s="62">
        <v>58</v>
      </c>
      <c r="C67" s="58" t="s">
        <v>55</v>
      </c>
      <c r="D67" s="63" t="s">
        <v>76</v>
      </c>
      <c r="E67" s="56">
        <v>220</v>
      </c>
      <c r="F67" s="57">
        <v>230.37</v>
      </c>
      <c r="G67" s="117">
        <v>239.5848</v>
      </c>
      <c r="H67" s="56">
        <v>7288.1696160000001</v>
      </c>
      <c r="I67" s="58">
        <v>0</v>
      </c>
      <c r="J67" s="58">
        <v>0</v>
      </c>
      <c r="K67" s="56">
        <v>400</v>
      </c>
      <c r="L67" s="56">
        <v>7688.1696160000001</v>
      </c>
      <c r="M67" s="58">
        <v>87458.035392000005</v>
      </c>
      <c r="N67" s="56">
        <v>0</v>
      </c>
      <c r="O67" s="56">
        <v>0</v>
      </c>
      <c r="P67" s="56">
        <v>4800</v>
      </c>
      <c r="Q67" s="59">
        <v>11979.24</v>
      </c>
      <c r="R67" s="82">
        <v>7187.5439999999999</v>
      </c>
      <c r="S67" s="64">
        <f t="shared" si="2"/>
        <v>111424.819392</v>
      </c>
    </row>
    <row r="68" spans="1:19">
      <c r="A68" s="36">
        <v>56</v>
      </c>
      <c r="B68" s="62">
        <v>84</v>
      </c>
      <c r="C68" s="58" t="s">
        <v>55</v>
      </c>
      <c r="D68" s="63" t="s">
        <v>76</v>
      </c>
      <c r="E68" s="56">
        <v>220</v>
      </c>
      <c r="F68" s="57">
        <v>230.37</v>
      </c>
      <c r="G68" s="117">
        <v>239.5848</v>
      </c>
      <c r="H68" s="56">
        <v>7288.1696160000001</v>
      </c>
      <c r="I68" s="58">
        <v>0</v>
      </c>
      <c r="J68" s="58">
        <v>0</v>
      </c>
      <c r="K68" s="56">
        <v>400</v>
      </c>
      <c r="L68" s="56">
        <v>7688.1696160000001</v>
      </c>
      <c r="M68" s="58">
        <v>87458.035392000005</v>
      </c>
      <c r="N68" s="56">
        <v>0</v>
      </c>
      <c r="O68" s="56">
        <v>0</v>
      </c>
      <c r="P68" s="56">
        <v>4800</v>
      </c>
      <c r="Q68" s="59">
        <v>11979.24</v>
      </c>
      <c r="R68" s="82">
        <v>7187.5439999999999</v>
      </c>
      <c r="S68" s="64">
        <f t="shared" si="2"/>
        <v>111424.819392</v>
      </c>
    </row>
    <row r="69" spans="1:19">
      <c r="A69" s="36">
        <v>57</v>
      </c>
      <c r="B69" s="62">
        <v>195</v>
      </c>
      <c r="C69" s="58" t="s">
        <v>55</v>
      </c>
      <c r="D69" s="63" t="s">
        <v>76</v>
      </c>
      <c r="E69" s="56">
        <v>220.45</v>
      </c>
      <c r="F69" s="57">
        <v>230.37</v>
      </c>
      <c r="G69" s="117">
        <v>239.5848</v>
      </c>
      <c r="H69" s="56">
        <v>7288.1696160000001</v>
      </c>
      <c r="I69" s="58">
        <v>0</v>
      </c>
      <c r="J69" s="58">
        <v>0</v>
      </c>
      <c r="K69" s="56">
        <v>400</v>
      </c>
      <c r="L69" s="56">
        <v>7688.1696160000001</v>
      </c>
      <c r="M69" s="58">
        <v>87458.035392000005</v>
      </c>
      <c r="N69" s="56">
        <v>0</v>
      </c>
      <c r="O69" s="56">
        <v>0</v>
      </c>
      <c r="P69" s="56">
        <v>4800</v>
      </c>
      <c r="Q69" s="59">
        <v>11979.24</v>
      </c>
      <c r="R69" s="82">
        <v>7187.5439999999999</v>
      </c>
      <c r="S69" s="64">
        <f t="shared" si="2"/>
        <v>111424.819392</v>
      </c>
    </row>
    <row r="70" spans="1:19" ht="16.5" thickBot="1">
      <c r="A70" s="36">
        <v>58</v>
      </c>
      <c r="B70" s="67">
        <v>53</v>
      </c>
      <c r="C70" s="68" t="s">
        <v>56</v>
      </c>
      <c r="D70" s="69" t="s">
        <v>76</v>
      </c>
      <c r="E70" s="56">
        <v>208.82</v>
      </c>
      <c r="F70" s="57">
        <v>218.22</v>
      </c>
      <c r="G70" s="117">
        <v>226.94880000000001</v>
      </c>
      <c r="H70" s="56">
        <v>6903.7824960000007</v>
      </c>
      <c r="I70" s="68">
        <v>0</v>
      </c>
      <c r="J70" s="68">
        <v>0</v>
      </c>
      <c r="K70" s="56">
        <v>400</v>
      </c>
      <c r="L70" s="56">
        <v>7303.7824960000007</v>
      </c>
      <c r="M70" s="58">
        <v>82845.389952000012</v>
      </c>
      <c r="N70" s="56">
        <v>0</v>
      </c>
      <c r="O70" s="56">
        <v>0</v>
      </c>
      <c r="P70" s="56">
        <v>4800</v>
      </c>
      <c r="Q70" s="59">
        <v>11347.44</v>
      </c>
      <c r="R70" s="82">
        <v>6808.4639999999999</v>
      </c>
      <c r="S70" s="64">
        <f>M70+P70+Q70+R70+O70+N70</f>
        <v>105801.29395200001</v>
      </c>
    </row>
    <row r="71" spans="1:19" ht="16.5" thickBot="1">
      <c r="A71" s="86"/>
      <c r="B71" s="171" t="s">
        <v>79</v>
      </c>
      <c r="C71" s="172"/>
      <c r="D71" s="173"/>
      <c r="E71" s="81">
        <v>1838.6547499999999</v>
      </c>
      <c r="F71" s="81">
        <v>1860.4399999999998</v>
      </c>
      <c r="G71" s="118">
        <v>1934.8576000000003</v>
      </c>
      <c r="H71" s="81">
        <v>58858.368192000002</v>
      </c>
      <c r="I71" s="81">
        <v>543.21</v>
      </c>
      <c r="J71" s="81">
        <v>0</v>
      </c>
      <c r="K71" s="81">
        <v>3200</v>
      </c>
      <c r="L71" s="81">
        <v>62601.578192000001</v>
      </c>
      <c r="M71" s="81">
        <v>706300.41830400005</v>
      </c>
      <c r="N71" s="81">
        <v>6518.52</v>
      </c>
      <c r="O71" s="81">
        <v>0</v>
      </c>
      <c r="P71" s="81">
        <v>38400</v>
      </c>
      <c r="Q71" s="81">
        <v>96742.88</v>
      </c>
      <c r="R71" s="81">
        <v>58045.728000000003</v>
      </c>
      <c r="S71" s="81">
        <v>906007.54630399996</v>
      </c>
    </row>
    <row r="72" spans="1:19" ht="13.5" thickBot="1">
      <c r="A72" s="36"/>
      <c r="B72" s="165" t="s">
        <v>82</v>
      </c>
      <c r="C72" s="166"/>
      <c r="D72" s="166"/>
      <c r="E72" s="166"/>
      <c r="F72" s="166"/>
      <c r="G72" s="166"/>
      <c r="H72" s="166"/>
      <c r="I72" s="166"/>
      <c r="J72" s="166"/>
      <c r="K72" s="166"/>
      <c r="L72" s="166"/>
      <c r="M72" s="166"/>
      <c r="N72" s="166"/>
      <c r="O72" s="166"/>
      <c r="P72" s="166"/>
      <c r="Q72" s="166"/>
      <c r="R72" s="166"/>
      <c r="S72" s="167"/>
    </row>
    <row r="73" spans="1:19" ht="26.25">
      <c r="A73" s="36">
        <v>59</v>
      </c>
      <c r="B73" s="87">
        <v>280</v>
      </c>
      <c r="C73" s="88" t="s">
        <v>45</v>
      </c>
      <c r="D73" s="55" t="s">
        <v>83</v>
      </c>
      <c r="E73" s="56">
        <v>454.69</v>
      </c>
      <c r="F73" s="57">
        <v>454.69</v>
      </c>
      <c r="G73" s="117">
        <v>472.87759999999997</v>
      </c>
      <c r="H73" s="56">
        <v>14384.936592</v>
      </c>
      <c r="I73" s="56">
        <v>0</v>
      </c>
      <c r="J73" s="56">
        <v>0</v>
      </c>
      <c r="K73" s="56">
        <v>400</v>
      </c>
      <c r="L73" s="56">
        <v>14784.936592</v>
      </c>
      <c r="M73" s="58">
        <v>172619.23910400001</v>
      </c>
      <c r="N73" s="56">
        <v>0</v>
      </c>
      <c r="O73" s="56">
        <v>0</v>
      </c>
      <c r="P73" s="56">
        <v>4800</v>
      </c>
      <c r="Q73" s="59">
        <v>23643.879999999997</v>
      </c>
      <c r="R73" s="82">
        <v>14186.328</v>
      </c>
      <c r="S73" s="65">
        <f>M73+P73+Q73+R73+O73+N73</f>
        <v>215249.44710400002</v>
      </c>
    </row>
    <row r="74" spans="1:19">
      <c r="A74" s="36">
        <v>60</v>
      </c>
      <c r="B74" s="89">
        <v>167</v>
      </c>
      <c r="C74" s="58" t="s">
        <v>47</v>
      </c>
      <c r="D74" s="63" t="s">
        <v>83</v>
      </c>
      <c r="E74" s="56">
        <v>388.44</v>
      </c>
      <c r="F74" s="57">
        <v>403.98</v>
      </c>
      <c r="G74" s="117">
        <v>420.13920000000002</v>
      </c>
      <c r="H74" s="56">
        <v>12780.634464000001</v>
      </c>
      <c r="I74" s="58">
        <v>0</v>
      </c>
      <c r="J74" s="58">
        <v>0</v>
      </c>
      <c r="K74" s="56">
        <v>400</v>
      </c>
      <c r="L74" s="56">
        <v>13180.634464000001</v>
      </c>
      <c r="M74" s="58">
        <v>153367.613568</v>
      </c>
      <c r="N74" s="56">
        <v>0</v>
      </c>
      <c r="O74" s="58">
        <v>0</v>
      </c>
      <c r="P74" s="56">
        <v>4800</v>
      </c>
      <c r="Q74" s="59">
        <v>21006.959999999999</v>
      </c>
      <c r="R74" s="82">
        <v>12604.176000000001</v>
      </c>
      <c r="S74" s="65">
        <f t="shared" ref="S74:S80" si="3">M74+P74+Q74+R74+O74+N74</f>
        <v>191778.749568</v>
      </c>
    </row>
    <row r="75" spans="1:19">
      <c r="A75" s="36">
        <v>61</v>
      </c>
      <c r="B75" s="62">
        <v>166</v>
      </c>
      <c r="C75" s="58" t="s">
        <v>47</v>
      </c>
      <c r="D75" s="63" t="s">
        <v>83</v>
      </c>
      <c r="E75" s="56">
        <v>234.78</v>
      </c>
      <c r="F75" s="57">
        <v>245.35</v>
      </c>
      <c r="G75" s="117">
        <v>255.16399999999999</v>
      </c>
      <c r="H75" s="56">
        <v>7762.0888800000002</v>
      </c>
      <c r="I75" s="58">
        <v>260</v>
      </c>
      <c r="J75" s="58">
        <v>0</v>
      </c>
      <c r="K75" s="56">
        <v>400</v>
      </c>
      <c r="L75" s="56">
        <v>8422.0888799999993</v>
      </c>
      <c r="M75" s="58">
        <v>93145.066560000007</v>
      </c>
      <c r="N75" s="56">
        <v>3120</v>
      </c>
      <c r="O75" s="58">
        <v>0</v>
      </c>
      <c r="P75" s="56">
        <v>4800</v>
      </c>
      <c r="Q75" s="59">
        <v>12758.199999999999</v>
      </c>
      <c r="R75" s="82">
        <v>7654.92</v>
      </c>
      <c r="S75" s="65">
        <f t="shared" si="3"/>
        <v>121478.18656</v>
      </c>
    </row>
    <row r="76" spans="1:19">
      <c r="A76" s="36">
        <v>62</v>
      </c>
      <c r="B76" s="62">
        <v>284</v>
      </c>
      <c r="C76" s="58" t="s">
        <v>47</v>
      </c>
      <c r="D76" s="63" t="s">
        <v>83</v>
      </c>
      <c r="E76" s="56">
        <v>234.78</v>
      </c>
      <c r="F76" s="57">
        <v>245.35</v>
      </c>
      <c r="G76" s="117">
        <v>255.16399999999999</v>
      </c>
      <c r="H76" s="56">
        <v>7762.0888800000002</v>
      </c>
      <c r="I76" s="58">
        <v>260</v>
      </c>
      <c r="J76" s="58">
        <v>0</v>
      </c>
      <c r="K76" s="56">
        <v>400</v>
      </c>
      <c r="L76" s="56">
        <v>8422.0888799999993</v>
      </c>
      <c r="M76" s="58">
        <v>93145.066560000007</v>
      </c>
      <c r="N76" s="56">
        <v>3120</v>
      </c>
      <c r="O76" s="58">
        <v>0</v>
      </c>
      <c r="P76" s="56">
        <v>4800</v>
      </c>
      <c r="Q76" s="59">
        <v>12758.199999999999</v>
      </c>
      <c r="R76" s="82">
        <v>7654.92</v>
      </c>
      <c r="S76" s="65">
        <f t="shared" si="3"/>
        <v>121478.18656</v>
      </c>
    </row>
    <row r="77" spans="1:19">
      <c r="A77" s="36">
        <v>63</v>
      </c>
      <c r="B77" s="62" t="s">
        <v>75</v>
      </c>
      <c r="C77" s="58" t="s">
        <v>47</v>
      </c>
      <c r="D77" s="63" t="s">
        <v>83</v>
      </c>
      <c r="E77" s="56">
        <v>234.78</v>
      </c>
      <c r="F77" s="57">
        <v>245.35</v>
      </c>
      <c r="G77" s="117">
        <v>255.16399999999999</v>
      </c>
      <c r="H77" s="56">
        <v>7762.0888800000002</v>
      </c>
      <c r="I77" s="58">
        <v>260</v>
      </c>
      <c r="J77" s="58">
        <v>0</v>
      </c>
      <c r="K77" s="56">
        <v>400</v>
      </c>
      <c r="L77" s="56">
        <v>8422.0888799999993</v>
      </c>
      <c r="M77" s="58">
        <v>93145.066560000007</v>
      </c>
      <c r="N77" s="56">
        <v>3120</v>
      </c>
      <c r="O77" s="58">
        <v>0</v>
      </c>
      <c r="P77" s="56">
        <v>4800</v>
      </c>
      <c r="Q77" s="59">
        <v>12758.199999999999</v>
      </c>
      <c r="R77" s="82">
        <v>7654.92</v>
      </c>
      <c r="S77" s="65">
        <f t="shared" si="3"/>
        <v>121478.18656</v>
      </c>
    </row>
    <row r="78" spans="1:19">
      <c r="A78" s="36">
        <v>64</v>
      </c>
      <c r="B78" s="62">
        <v>170</v>
      </c>
      <c r="C78" s="58" t="s">
        <v>47</v>
      </c>
      <c r="D78" s="63" t="s">
        <v>83</v>
      </c>
      <c r="E78" s="56">
        <v>234.78</v>
      </c>
      <c r="F78" s="57">
        <v>245.35</v>
      </c>
      <c r="G78" s="117">
        <v>255.16399999999999</v>
      </c>
      <c r="H78" s="56">
        <v>7762.0888800000002</v>
      </c>
      <c r="I78" s="58">
        <v>260</v>
      </c>
      <c r="J78" s="58">
        <v>0</v>
      </c>
      <c r="K78" s="56">
        <v>400</v>
      </c>
      <c r="L78" s="56">
        <v>8422.0888799999993</v>
      </c>
      <c r="M78" s="58">
        <v>93145.066560000007</v>
      </c>
      <c r="N78" s="56">
        <v>3120</v>
      </c>
      <c r="O78" s="58">
        <v>0</v>
      </c>
      <c r="P78" s="56">
        <v>4800</v>
      </c>
      <c r="Q78" s="59">
        <v>12758.199999999999</v>
      </c>
      <c r="R78" s="82">
        <v>7654.92</v>
      </c>
      <c r="S78" s="65">
        <f t="shared" si="3"/>
        <v>121478.18656</v>
      </c>
    </row>
    <row r="79" spans="1:19">
      <c r="A79" s="36">
        <v>65</v>
      </c>
      <c r="B79" s="62">
        <v>169</v>
      </c>
      <c r="C79" s="58" t="s">
        <v>48</v>
      </c>
      <c r="D79" s="63" t="s">
        <v>83</v>
      </c>
      <c r="E79" s="56">
        <v>234.78</v>
      </c>
      <c r="F79" s="57">
        <v>245.35</v>
      </c>
      <c r="G79" s="117">
        <v>255.16399999999999</v>
      </c>
      <c r="H79" s="56">
        <v>7762.0888800000002</v>
      </c>
      <c r="I79" s="58">
        <v>260</v>
      </c>
      <c r="J79" s="58">
        <v>0</v>
      </c>
      <c r="K79" s="56">
        <v>400</v>
      </c>
      <c r="L79" s="56">
        <v>8422.0888799999993</v>
      </c>
      <c r="M79" s="58">
        <v>93145.066560000007</v>
      </c>
      <c r="N79" s="56">
        <v>3120</v>
      </c>
      <c r="O79" s="58">
        <v>0</v>
      </c>
      <c r="P79" s="56">
        <v>4800</v>
      </c>
      <c r="Q79" s="59">
        <v>12758.199999999999</v>
      </c>
      <c r="R79" s="82">
        <v>7654.92</v>
      </c>
      <c r="S79" s="65">
        <f t="shared" si="3"/>
        <v>121478.18656</v>
      </c>
    </row>
    <row r="80" spans="1:19" ht="16.5" thickBot="1">
      <c r="A80" s="36">
        <v>66</v>
      </c>
      <c r="B80" s="67">
        <v>171</v>
      </c>
      <c r="C80" s="68" t="s">
        <v>49</v>
      </c>
      <c r="D80" s="69" t="s">
        <v>83</v>
      </c>
      <c r="E80" s="70">
        <v>234.78</v>
      </c>
      <c r="F80" s="71">
        <v>245.35</v>
      </c>
      <c r="G80" s="117">
        <v>255.16399999999999</v>
      </c>
      <c r="H80" s="56">
        <v>7762.0888800000002</v>
      </c>
      <c r="I80" s="58">
        <v>260</v>
      </c>
      <c r="J80" s="68">
        <v>0</v>
      </c>
      <c r="K80" s="56">
        <v>400</v>
      </c>
      <c r="L80" s="56">
        <v>8422.0888799999993</v>
      </c>
      <c r="M80" s="68">
        <v>93145.066560000007</v>
      </c>
      <c r="N80" s="70">
        <v>3120</v>
      </c>
      <c r="O80" s="68">
        <v>0</v>
      </c>
      <c r="P80" s="70">
        <v>4800</v>
      </c>
      <c r="Q80" s="74">
        <v>12758.199999999999</v>
      </c>
      <c r="R80" s="83">
        <v>7654.92</v>
      </c>
      <c r="S80" s="90">
        <f t="shared" si="3"/>
        <v>121478.18656</v>
      </c>
    </row>
    <row r="81" spans="1:20" ht="16.5" thickBot="1">
      <c r="A81" s="77"/>
      <c r="B81" s="171" t="s">
        <v>79</v>
      </c>
      <c r="C81" s="172"/>
      <c r="D81" s="173"/>
      <c r="E81" s="81">
        <v>2251.81</v>
      </c>
      <c r="F81" s="81">
        <v>2330.7699999999995</v>
      </c>
      <c r="G81" s="118">
        <v>2424.0007999999998</v>
      </c>
      <c r="H81" s="81">
        <v>73738.104336000004</v>
      </c>
      <c r="I81" s="81">
        <v>1560</v>
      </c>
      <c r="J81" s="81">
        <v>0</v>
      </c>
      <c r="K81" s="81">
        <v>3200</v>
      </c>
      <c r="L81" s="81">
        <v>78498.104335999975</v>
      </c>
      <c r="M81" s="81">
        <v>884857.25203199987</v>
      </c>
      <c r="N81" s="81">
        <v>18720</v>
      </c>
      <c r="O81" s="81">
        <v>0</v>
      </c>
      <c r="P81" s="81">
        <v>38400</v>
      </c>
      <c r="Q81" s="81">
        <v>121200.03999999998</v>
      </c>
      <c r="R81" s="81">
        <v>72720.02399999999</v>
      </c>
      <c r="S81" s="85">
        <v>1135897.3160320004</v>
      </c>
    </row>
    <row r="82" spans="1:20" ht="13.5" thickBot="1">
      <c r="A82" s="36"/>
      <c r="B82" s="165" t="s">
        <v>84</v>
      </c>
      <c r="C82" s="166"/>
      <c r="D82" s="166"/>
      <c r="E82" s="166"/>
      <c r="F82" s="166"/>
      <c r="G82" s="166"/>
      <c r="H82" s="166"/>
      <c r="I82" s="166"/>
      <c r="J82" s="166"/>
      <c r="K82" s="166"/>
      <c r="L82" s="166"/>
      <c r="M82" s="166"/>
      <c r="N82" s="166"/>
      <c r="O82" s="166"/>
      <c r="P82" s="166"/>
      <c r="Q82" s="166"/>
      <c r="R82" s="166"/>
      <c r="S82" s="167"/>
    </row>
    <row r="83" spans="1:20">
      <c r="A83" s="36">
        <v>67</v>
      </c>
      <c r="B83" s="53">
        <v>233</v>
      </c>
      <c r="C83" s="54" t="s">
        <v>10</v>
      </c>
      <c r="D83" s="55" t="s">
        <v>83</v>
      </c>
      <c r="E83" s="56">
        <v>980.1</v>
      </c>
      <c r="F83" s="57">
        <v>1024.2</v>
      </c>
      <c r="G83" s="117">
        <v>1024.2</v>
      </c>
      <c r="H83" s="56">
        <v>31156.164000000004</v>
      </c>
      <c r="I83" s="56">
        <v>2000</v>
      </c>
      <c r="J83" s="56">
        <v>2168</v>
      </c>
      <c r="K83" s="56">
        <v>400</v>
      </c>
      <c r="L83" s="56">
        <v>35724.164000000004</v>
      </c>
      <c r="M83" s="58">
        <v>373873.96800000005</v>
      </c>
      <c r="N83" s="56">
        <v>24000</v>
      </c>
      <c r="O83" s="56">
        <v>26016</v>
      </c>
      <c r="P83" s="56">
        <v>4800</v>
      </c>
      <c r="Q83" s="59">
        <v>51210</v>
      </c>
      <c r="R83" s="82">
        <v>30726</v>
      </c>
      <c r="S83" s="64">
        <f>M83+P83+Q83+R83+O83+N83</f>
        <v>510625.96800000005</v>
      </c>
    </row>
    <row r="84" spans="1:20">
      <c r="A84" s="36">
        <v>68</v>
      </c>
      <c r="B84" s="62">
        <v>86</v>
      </c>
      <c r="C84" s="58" t="s">
        <v>11</v>
      </c>
      <c r="D84" s="63" t="s">
        <v>85</v>
      </c>
      <c r="E84" s="56">
        <v>240.75</v>
      </c>
      <c r="F84" s="57">
        <v>251.58</v>
      </c>
      <c r="G84" s="117">
        <v>261.64320000000004</v>
      </c>
      <c r="H84" s="56">
        <v>7959.1861440000011</v>
      </c>
      <c r="I84" s="58">
        <v>543.21</v>
      </c>
      <c r="J84" s="58">
        <v>0</v>
      </c>
      <c r="K84" s="56">
        <v>400</v>
      </c>
      <c r="L84" s="56">
        <v>8902.3961440000021</v>
      </c>
      <c r="M84" s="58">
        <v>95510.233728000021</v>
      </c>
      <c r="N84" s="56">
        <v>6518.52</v>
      </c>
      <c r="O84" s="56">
        <v>0</v>
      </c>
      <c r="P84" s="56">
        <v>4800</v>
      </c>
      <c r="Q84" s="59">
        <v>13082.160000000002</v>
      </c>
      <c r="R84" s="82">
        <v>7849.2960000000012</v>
      </c>
      <c r="S84" s="64">
        <f>M84+P84+Q84+R84+O84+N84</f>
        <v>127760.20972800003</v>
      </c>
    </row>
    <row r="85" spans="1:20">
      <c r="A85" s="36">
        <v>69</v>
      </c>
      <c r="B85" s="62">
        <v>241</v>
      </c>
      <c r="C85" s="58" t="s">
        <v>12</v>
      </c>
      <c r="D85" s="63" t="s">
        <v>83</v>
      </c>
      <c r="E85" s="56">
        <v>273</v>
      </c>
      <c r="F85" s="57">
        <v>285.29000000000002</v>
      </c>
      <c r="G85" s="117">
        <v>296.70160000000004</v>
      </c>
      <c r="H85" s="56">
        <v>9025.6626720000022</v>
      </c>
      <c r="I85" s="58">
        <v>543.21</v>
      </c>
      <c r="J85" s="58">
        <v>0</v>
      </c>
      <c r="K85" s="56">
        <v>400</v>
      </c>
      <c r="L85" s="56">
        <v>9968.8726720000013</v>
      </c>
      <c r="M85" s="58">
        <v>108307.95206400003</v>
      </c>
      <c r="N85" s="56">
        <v>6518.52</v>
      </c>
      <c r="O85" s="56">
        <v>0</v>
      </c>
      <c r="P85" s="56">
        <v>4800</v>
      </c>
      <c r="Q85" s="59">
        <v>14835.080000000002</v>
      </c>
      <c r="R85" s="82">
        <v>8901.0480000000007</v>
      </c>
      <c r="S85" s="64">
        <f>M85+P85+Q85+R85+O85+N85</f>
        <v>143362.60006400003</v>
      </c>
    </row>
    <row r="86" spans="1:20">
      <c r="A86" s="36">
        <v>70</v>
      </c>
      <c r="B86" s="89">
        <v>244</v>
      </c>
      <c r="C86" s="91" t="s">
        <v>86</v>
      </c>
      <c r="D86" s="63" t="s">
        <v>83</v>
      </c>
      <c r="E86" s="56">
        <v>537.16</v>
      </c>
      <c r="F86" s="57">
        <v>558.65</v>
      </c>
      <c r="G86" s="117">
        <v>580.99599999999998</v>
      </c>
      <c r="H86" s="56">
        <v>17673.89832</v>
      </c>
      <c r="I86" s="58">
        <v>0</v>
      </c>
      <c r="J86" s="58">
        <v>0</v>
      </c>
      <c r="K86" s="56">
        <v>400</v>
      </c>
      <c r="L86" s="56">
        <v>18073.89832</v>
      </c>
      <c r="M86" s="58">
        <v>212086.77984</v>
      </c>
      <c r="N86" s="56">
        <v>0</v>
      </c>
      <c r="O86" s="56">
        <v>0</v>
      </c>
      <c r="P86" s="56">
        <v>4800</v>
      </c>
      <c r="Q86" s="59">
        <v>29049.8</v>
      </c>
      <c r="R86" s="82">
        <v>17429.88</v>
      </c>
      <c r="S86" s="65">
        <f>M86+P86+Q86+R86+O86+N86</f>
        <v>263366.45983999997</v>
      </c>
    </row>
    <row r="87" spans="1:20" s="66" customFormat="1" ht="16.5" thickBot="1">
      <c r="A87" s="36">
        <v>71</v>
      </c>
      <c r="B87" s="67">
        <v>240</v>
      </c>
      <c r="C87" s="92" t="s">
        <v>14</v>
      </c>
      <c r="D87" s="93" t="s">
        <v>83</v>
      </c>
      <c r="E87" s="70">
        <v>342.16</v>
      </c>
      <c r="F87" s="71">
        <v>357.56</v>
      </c>
      <c r="G87" s="117">
        <v>357.56</v>
      </c>
      <c r="H87" s="70">
        <v>10876.975200000001</v>
      </c>
      <c r="I87" s="92">
        <v>0</v>
      </c>
      <c r="J87" s="92">
        <v>0</v>
      </c>
      <c r="K87" s="56">
        <v>400</v>
      </c>
      <c r="L87" s="70">
        <v>11276.975200000001</v>
      </c>
      <c r="M87" s="68">
        <v>130523.70240000001</v>
      </c>
      <c r="N87" s="70">
        <v>0</v>
      </c>
      <c r="O87" s="70">
        <v>0</v>
      </c>
      <c r="P87" s="70">
        <v>4800</v>
      </c>
      <c r="Q87" s="74">
        <v>17878</v>
      </c>
      <c r="R87" s="83">
        <v>10726.8</v>
      </c>
      <c r="S87" s="90">
        <f>M87+P87+Q87+R87+O87+N87</f>
        <v>163928.5024</v>
      </c>
    </row>
    <row r="88" spans="1:20" ht="16.5" thickBot="1">
      <c r="A88" s="77"/>
      <c r="B88" s="171" t="s">
        <v>79</v>
      </c>
      <c r="C88" s="172"/>
      <c r="D88" s="173"/>
      <c r="E88" s="81">
        <v>2373.1699999999996</v>
      </c>
      <c r="F88" s="81">
        <v>2477.2799999999997</v>
      </c>
      <c r="G88" s="118">
        <v>2521.1008000000002</v>
      </c>
      <c r="H88" s="81">
        <v>76691.88633600001</v>
      </c>
      <c r="I88" s="81">
        <v>3086.42</v>
      </c>
      <c r="J88" s="81">
        <v>2168</v>
      </c>
      <c r="K88" s="81">
        <v>2000</v>
      </c>
      <c r="L88" s="81">
        <v>83946.306335999994</v>
      </c>
      <c r="M88" s="81">
        <v>920302.63603200018</v>
      </c>
      <c r="N88" s="81">
        <v>37037.040000000001</v>
      </c>
      <c r="O88" s="81">
        <v>26016</v>
      </c>
      <c r="P88" s="81">
        <v>24000</v>
      </c>
      <c r="Q88" s="81">
        <v>126055.04000000001</v>
      </c>
      <c r="R88" s="81">
        <v>75633.024000000005</v>
      </c>
      <c r="S88" s="85">
        <v>1209043.740032</v>
      </c>
    </row>
    <row r="89" spans="1:20" ht="13.5" thickBot="1">
      <c r="A89" s="36"/>
      <c r="B89" s="165" t="s">
        <v>87</v>
      </c>
      <c r="C89" s="166"/>
      <c r="D89" s="166"/>
      <c r="E89" s="166"/>
      <c r="F89" s="166"/>
      <c r="G89" s="166"/>
      <c r="H89" s="166"/>
      <c r="I89" s="166"/>
      <c r="J89" s="166"/>
      <c r="K89" s="166"/>
      <c r="L89" s="166"/>
      <c r="M89" s="166"/>
      <c r="N89" s="166"/>
      <c r="O89" s="166"/>
      <c r="P89" s="166"/>
      <c r="Q89" s="166"/>
      <c r="R89" s="166"/>
      <c r="S89" s="167"/>
    </row>
    <row r="90" spans="1:20">
      <c r="A90" s="36">
        <v>72</v>
      </c>
      <c r="B90" s="94">
        <v>249</v>
      </c>
      <c r="C90" s="58" t="s">
        <v>88</v>
      </c>
      <c r="D90" s="58" t="s">
        <v>83</v>
      </c>
      <c r="E90" s="58">
        <v>371.46</v>
      </c>
      <c r="F90" s="95">
        <v>388.18</v>
      </c>
      <c r="G90" s="117">
        <v>403.7072</v>
      </c>
      <c r="H90" s="58">
        <v>12280.773024</v>
      </c>
      <c r="I90" s="58">
        <v>0</v>
      </c>
      <c r="J90" s="58">
        <v>0</v>
      </c>
      <c r="K90" s="56">
        <v>400</v>
      </c>
      <c r="L90" s="58">
        <v>12680.773024</v>
      </c>
      <c r="M90" s="58">
        <v>147369.27628799999</v>
      </c>
      <c r="N90" s="56">
        <v>0</v>
      </c>
      <c r="O90" s="56">
        <v>0</v>
      </c>
      <c r="P90" s="56">
        <v>4800</v>
      </c>
      <c r="Q90" s="72">
        <v>20185.36</v>
      </c>
      <c r="R90" s="82">
        <v>12111.216</v>
      </c>
      <c r="S90" s="96">
        <f>M90+P90+Q90+R90+O90+N90</f>
        <v>184465.85228799999</v>
      </c>
    </row>
    <row r="91" spans="1:20">
      <c r="A91" s="36">
        <v>73</v>
      </c>
      <c r="B91" s="94">
        <v>256</v>
      </c>
      <c r="C91" s="58" t="s">
        <v>89</v>
      </c>
      <c r="D91" s="58" t="s">
        <v>83</v>
      </c>
      <c r="E91" s="58">
        <v>252.8</v>
      </c>
      <c r="F91" s="95">
        <v>264.18</v>
      </c>
      <c r="G91" s="117">
        <v>274.74720000000002</v>
      </c>
      <c r="H91" s="58">
        <v>8357.8098240000018</v>
      </c>
      <c r="I91" s="58">
        <v>0</v>
      </c>
      <c r="J91" s="58">
        <v>0</v>
      </c>
      <c r="K91" s="56">
        <v>400</v>
      </c>
      <c r="L91" s="58">
        <v>8757.8098240000018</v>
      </c>
      <c r="M91" s="58">
        <v>100293.71788800001</v>
      </c>
      <c r="N91" s="56">
        <v>0</v>
      </c>
      <c r="O91" s="56">
        <v>0</v>
      </c>
      <c r="P91" s="56">
        <v>4800</v>
      </c>
      <c r="Q91" s="72">
        <v>13737.36</v>
      </c>
      <c r="R91" s="82">
        <v>8242.4160000000011</v>
      </c>
      <c r="S91" s="96">
        <f>M91+P91+Q91+R91+O91+N91</f>
        <v>127073.49388800001</v>
      </c>
    </row>
    <row r="92" spans="1:20" ht="16.5" thickBot="1">
      <c r="A92" s="36">
        <v>74</v>
      </c>
      <c r="B92" s="97">
        <v>257</v>
      </c>
      <c r="C92" s="68" t="s">
        <v>17</v>
      </c>
      <c r="D92" s="68" t="s">
        <v>83</v>
      </c>
      <c r="E92" s="68">
        <v>180.62</v>
      </c>
      <c r="F92" s="98">
        <v>188.75</v>
      </c>
      <c r="G92" s="117">
        <v>196.3</v>
      </c>
      <c r="H92" s="68">
        <v>5971.4460000000008</v>
      </c>
      <c r="I92" s="68">
        <v>0</v>
      </c>
      <c r="J92" s="68">
        <v>0</v>
      </c>
      <c r="K92" s="56">
        <v>400</v>
      </c>
      <c r="L92" s="68">
        <v>6371.4460000000008</v>
      </c>
      <c r="M92" s="68">
        <v>71657.352000000014</v>
      </c>
      <c r="N92" s="70">
        <v>0</v>
      </c>
      <c r="O92" s="68">
        <v>0</v>
      </c>
      <c r="P92" s="70">
        <v>4800</v>
      </c>
      <c r="Q92" s="99">
        <v>9815</v>
      </c>
      <c r="R92" s="83">
        <v>5889</v>
      </c>
      <c r="S92" s="100">
        <f>M92+P92+Q92+R92+O92+N92</f>
        <v>92161.352000000014</v>
      </c>
    </row>
    <row r="93" spans="1:20" ht="16.5" thickBot="1">
      <c r="A93" s="77"/>
      <c r="B93" s="176" t="s">
        <v>79</v>
      </c>
      <c r="C93" s="177"/>
      <c r="D93" s="177"/>
      <c r="E93" s="81">
        <v>804.88</v>
      </c>
      <c r="F93" s="81">
        <v>841.11</v>
      </c>
      <c r="G93" s="118">
        <v>874.75440000000003</v>
      </c>
      <c r="H93" s="81">
        <v>26610.028848000002</v>
      </c>
      <c r="I93" s="81">
        <v>0</v>
      </c>
      <c r="J93" s="81">
        <v>0</v>
      </c>
      <c r="K93" s="81">
        <v>1200</v>
      </c>
      <c r="L93" s="81">
        <v>27810.028848000002</v>
      </c>
      <c r="M93" s="81">
        <v>319320.34617600002</v>
      </c>
      <c r="N93" s="81">
        <v>0</v>
      </c>
      <c r="O93" s="81">
        <v>0</v>
      </c>
      <c r="P93" s="81">
        <v>14400</v>
      </c>
      <c r="Q93" s="81">
        <v>43737.72</v>
      </c>
      <c r="R93" s="81">
        <v>26242.632000000001</v>
      </c>
      <c r="S93" s="85">
        <v>403700.69817600003</v>
      </c>
    </row>
    <row r="94" spans="1:20" ht="13.5" thickBot="1">
      <c r="A94" s="36"/>
      <c r="B94" s="168" t="s">
        <v>90</v>
      </c>
      <c r="C94" s="169"/>
      <c r="D94" s="169"/>
      <c r="E94" s="169"/>
      <c r="F94" s="169"/>
      <c r="G94" s="169"/>
      <c r="H94" s="169"/>
      <c r="I94" s="169"/>
      <c r="J94" s="169"/>
      <c r="K94" s="169"/>
      <c r="L94" s="169"/>
      <c r="M94" s="169"/>
      <c r="N94" s="169"/>
      <c r="O94" s="169"/>
      <c r="P94" s="169"/>
      <c r="Q94" s="169"/>
      <c r="R94" s="169"/>
      <c r="S94" s="170"/>
    </row>
    <row r="95" spans="1:20">
      <c r="A95" s="36">
        <v>75</v>
      </c>
      <c r="B95" s="53">
        <v>235</v>
      </c>
      <c r="C95" s="54" t="s">
        <v>18</v>
      </c>
      <c r="D95" s="101" t="s">
        <v>83</v>
      </c>
      <c r="E95" s="56">
        <v>757.16</v>
      </c>
      <c r="F95" s="57">
        <v>791.23</v>
      </c>
      <c r="G95" s="117">
        <v>791.23</v>
      </c>
      <c r="H95" s="56">
        <v>24069.216600000003</v>
      </c>
      <c r="I95" s="56">
        <v>1955.57</v>
      </c>
      <c r="J95" s="56">
        <v>1955.57</v>
      </c>
      <c r="K95" s="56">
        <v>400</v>
      </c>
      <c r="L95" s="56">
        <v>28380.356600000003</v>
      </c>
      <c r="M95" s="58">
        <v>288830.59920000006</v>
      </c>
      <c r="N95" s="56">
        <v>23466.84</v>
      </c>
      <c r="O95" s="56">
        <v>23466.84</v>
      </c>
      <c r="P95" s="56">
        <v>4800</v>
      </c>
      <c r="Q95" s="59">
        <v>39561.5</v>
      </c>
      <c r="R95" s="82">
        <v>23736.9</v>
      </c>
      <c r="S95" s="64">
        <f>M95+P95+Q95+R95+O95+N95</f>
        <v>403862.67920000013</v>
      </c>
      <c r="T95" s="102"/>
    </row>
    <row r="96" spans="1:20">
      <c r="A96" s="103">
        <v>76</v>
      </c>
      <c r="B96" s="62">
        <v>80</v>
      </c>
      <c r="C96" s="58" t="s">
        <v>20</v>
      </c>
      <c r="D96" s="72" t="s">
        <v>85</v>
      </c>
      <c r="E96" s="56">
        <v>301.93</v>
      </c>
      <c r="F96" s="57">
        <v>315.52</v>
      </c>
      <c r="G96" s="117">
        <v>328.14079999999996</v>
      </c>
      <c r="H96" s="56">
        <v>9982.0431359999984</v>
      </c>
      <c r="I96" s="58">
        <v>200</v>
      </c>
      <c r="J96" s="58">
        <v>500</v>
      </c>
      <c r="K96" s="56">
        <v>400</v>
      </c>
      <c r="L96" s="56">
        <v>11082.043135999998</v>
      </c>
      <c r="M96" s="58">
        <v>119784.51763199997</v>
      </c>
      <c r="N96" s="56">
        <v>2400</v>
      </c>
      <c r="O96" s="56">
        <v>6000</v>
      </c>
      <c r="P96" s="56">
        <v>4800</v>
      </c>
      <c r="Q96" s="59">
        <v>16407.039999999997</v>
      </c>
      <c r="R96" s="82">
        <v>9844.2239999999983</v>
      </c>
      <c r="S96" s="64">
        <f t="shared" ref="S96:S108" si="4">M96+P96+Q96+R96+O96+N96</f>
        <v>159235.78163199997</v>
      </c>
      <c r="T96" s="102"/>
    </row>
    <row r="97" spans="1:19">
      <c r="A97" s="36">
        <v>77</v>
      </c>
      <c r="B97" s="62">
        <v>254</v>
      </c>
      <c r="C97" s="58" t="s">
        <v>21</v>
      </c>
      <c r="D97" s="72" t="s">
        <v>85</v>
      </c>
      <c r="E97" s="56">
        <v>301.93</v>
      </c>
      <c r="F97" s="57">
        <v>315.52</v>
      </c>
      <c r="G97" s="117">
        <v>328.14079999999996</v>
      </c>
      <c r="H97" s="56">
        <v>9982.0431359999984</v>
      </c>
      <c r="I97" s="58">
        <v>500</v>
      </c>
      <c r="J97" s="58">
        <v>500</v>
      </c>
      <c r="K97" s="56">
        <v>400</v>
      </c>
      <c r="L97" s="56">
        <v>11382.043135999998</v>
      </c>
      <c r="M97" s="58">
        <v>119784.51763199997</v>
      </c>
      <c r="N97" s="56">
        <v>6000</v>
      </c>
      <c r="O97" s="56">
        <v>6000</v>
      </c>
      <c r="P97" s="56">
        <v>4800</v>
      </c>
      <c r="Q97" s="59">
        <v>16407.039999999997</v>
      </c>
      <c r="R97" s="82">
        <v>9844.2239999999983</v>
      </c>
      <c r="S97" s="64">
        <f t="shared" si="4"/>
        <v>162835.78163199997</v>
      </c>
    </row>
    <row r="98" spans="1:19">
      <c r="A98" s="103">
        <v>78</v>
      </c>
      <c r="B98" s="62">
        <v>148</v>
      </c>
      <c r="C98" s="58" t="s">
        <v>22</v>
      </c>
      <c r="D98" s="72" t="s">
        <v>85</v>
      </c>
      <c r="E98" s="56">
        <v>301.93</v>
      </c>
      <c r="F98" s="57">
        <v>315.52</v>
      </c>
      <c r="G98" s="117">
        <v>328.14079999999996</v>
      </c>
      <c r="H98" s="56">
        <v>9982.0431359999984</v>
      </c>
      <c r="I98" s="58">
        <v>500</v>
      </c>
      <c r="J98" s="58">
        <v>500</v>
      </c>
      <c r="K98" s="56">
        <v>400</v>
      </c>
      <c r="L98" s="56">
        <v>11382.043135999998</v>
      </c>
      <c r="M98" s="58">
        <v>119784.51763199997</v>
      </c>
      <c r="N98" s="56">
        <v>6000</v>
      </c>
      <c r="O98" s="56">
        <v>6000</v>
      </c>
      <c r="P98" s="56">
        <v>4800</v>
      </c>
      <c r="Q98" s="59">
        <v>16407.039999999997</v>
      </c>
      <c r="R98" s="82">
        <v>9844.2239999999983</v>
      </c>
      <c r="S98" s="64">
        <f t="shared" si="4"/>
        <v>162835.78163199997</v>
      </c>
    </row>
    <row r="99" spans="1:19">
      <c r="A99" s="36">
        <v>79</v>
      </c>
      <c r="B99" s="62">
        <v>258</v>
      </c>
      <c r="C99" s="58" t="s">
        <v>23</v>
      </c>
      <c r="D99" s="72" t="s">
        <v>83</v>
      </c>
      <c r="E99" s="56">
        <v>269.12</v>
      </c>
      <c r="F99" s="57">
        <v>281.23</v>
      </c>
      <c r="G99" s="117">
        <v>292.47919999999999</v>
      </c>
      <c r="H99" s="56">
        <v>8897.2172640000008</v>
      </c>
      <c r="I99" s="58">
        <v>300</v>
      </c>
      <c r="J99" s="58">
        <v>300</v>
      </c>
      <c r="K99" s="56">
        <v>400</v>
      </c>
      <c r="L99" s="56">
        <v>9897.2172640000008</v>
      </c>
      <c r="M99" s="58">
        <v>106766.60716800002</v>
      </c>
      <c r="N99" s="56">
        <v>3600</v>
      </c>
      <c r="O99" s="56">
        <v>3600</v>
      </c>
      <c r="P99" s="56">
        <v>4800</v>
      </c>
      <c r="Q99" s="59">
        <v>14623.96</v>
      </c>
      <c r="R99" s="82">
        <v>8774.3760000000002</v>
      </c>
      <c r="S99" s="64">
        <f t="shared" si="4"/>
        <v>142164.943168</v>
      </c>
    </row>
    <row r="100" spans="1:19">
      <c r="A100" s="103">
        <v>80</v>
      </c>
      <c r="B100" s="62">
        <v>255</v>
      </c>
      <c r="C100" s="58" t="s">
        <v>91</v>
      </c>
      <c r="D100" s="59" t="s">
        <v>83</v>
      </c>
      <c r="E100" s="56">
        <v>251.91</v>
      </c>
      <c r="F100" s="57">
        <v>263.25</v>
      </c>
      <c r="G100" s="117">
        <v>273.77999999999997</v>
      </c>
      <c r="H100" s="56">
        <v>8328.3876</v>
      </c>
      <c r="I100" s="56">
        <v>0</v>
      </c>
      <c r="J100" s="56">
        <v>300</v>
      </c>
      <c r="K100" s="56">
        <v>400</v>
      </c>
      <c r="L100" s="56">
        <v>9028.3876</v>
      </c>
      <c r="M100" s="58">
        <v>99940.651199999993</v>
      </c>
      <c r="N100" s="56">
        <v>0</v>
      </c>
      <c r="O100" s="56">
        <v>3600</v>
      </c>
      <c r="P100" s="56">
        <v>4800</v>
      </c>
      <c r="Q100" s="59">
        <v>13688.999999999998</v>
      </c>
      <c r="R100" s="82">
        <v>8213.4</v>
      </c>
      <c r="S100" s="64">
        <f t="shared" si="4"/>
        <v>130243.05119999999</v>
      </c>
    </row>
    <row r="101" spans="1:19">
      <c r="A101" s="36">
        <v>81</v>
      </c>
      <c r="B101" s="62">
        <v>243</v>
      </c>
      <c r="C101" s="58" t="s">
        <v>25</v>
      </c>
      <c r="D101" s="72" t="s">
        <v>83</v>
      </c>
      <c r="E101" s="56">
        <v>301.93</v>
      </c>
      <c r="F101" s="57">
        <v>315.52</v>
      </c>
      <c r="G101" s="117">
        <v>328.14079999999996</v>
      </c>
      <c r="H101" s="56">
        <v>9982.0431359999984</v>
      </c>
      <c r="I101" s="58">
        <v>350</v>
      </c>
      <c r="J101" s="58">
        <v>150</v>
      </c>
      <c r="K101" s="56">
        <v>400</v>
      </c>
      <c r="L101" s="56">
        <v>10882.043135999998</v>
      </c>
      <c r="M101" s="58">
        <v>119784.51763199997</v>
      </c>
      <c r="N101" s="56">
        <v>4200</v>
      </c>
      <c r="O101" s="56">
        <v>1800</v>
      </c>
      <c r="P101" s="56">
        <v>4800</v>
      </c>
      <c r="Q101" s="59">
        <v>16407.039999999997</v>
      </c>
      <c r="R101" s="82">
        <v>9844.2239999999983</v>
      </c>
      <c r="S101" s="64">
        <f t="shared" si="4"/>
        <v>156835.78163199997</v>
      </c>
    </row>
    <row r="102" spans="1:19">
      <c r="A102" s="103">
        <v>82</v>
      </c>
      <c r="B102" s="62">
        <v>251</v>
      </c>
      <c r="C102" s="58" t="s">
        <v>25</v>
      </c>
      <c r="D102" s="72" t="s">
        <v>83</v>
      </c>
      <c r="E102" s="56">
        <v>252.8</v>
      </c>
      <c r="F102" s="57">
        <v>264.18</v>
      </c>
      <c r="G102" s="117">
        <v>274.74720000000002</v>
      </c>
      <c r="H102" s="56">
        <v>8357.8098240000018</v>
      </c>
      <c r="I102" s="58">
        <v>0</v>
      </c>
      <c r="J102" s="58">
        <v>0</v>
      </c>
      <c r="K102" s="56">
        <v>400</v>
      </c>
      <c r="L102" s="56">
        <v>8757.8098240000018</v>
      </c>
      <c r="M102" s="58">
        <v>100293.71788800001</v>
      </c>
      <c r="N102" s="56">
        <v>0</v>
      </c>
      <c r="O102" s="56">
        <v>0</v>
      </c>
      <c r="P102" s="56">
        <v>4800</v>
      </c>
      <c r="Q102" s="59">
        <v>13737.36</v>
      </c>
      <c r="R102" s="82">
        <v>8242.4160000000011</v>
      </c>
      <c r="S102" s="64">
        <f t="shared" si="4"/>
        <v>127073.49388800001</v>
      </c>
    </row>
    <row r="103" spans="1:19">
      <c r="A103" s="36">
        <v>83</v>
      </c>
      <c r="B103" s="62">
        <v>78</v>
      </c>
      <c r="C103" s="58" t="s">
        <v>26</v>
      </c>
      <c r="D103" s="72" t="s">
        <v>85</v>
      </c>
      <c r="E103" s="56">
        <v>180.62</v>
      </c>
      <c r="F103" s="57">
        <v>188.75</v>
      </c>
      <c r="G103" s="117">
        <v>196.3</v>
      </c>
      <c r="H103" s="56">
        <v>5971.4460000000008</v>
      </c>
      <c r="I103" s="58">
        <v>0</v>
      </c>
      <c r="J103" s="58">
        <v>0</v>
      </c>
      <c r="K103" s="56">
        <v>400</v>
      </c>
      <c r="L103" s="56">
        <v>6371.4460000000008</v>
      </c>
      <c r="M103" s="58">
        <v>71657.352000000014</v>
      </c>
      <c r="N103" s="56">
        <v>0</v>
      </c>
      <c r="O103" s="56">
        <v>0</v>
      </c>
      <c r="P103" s="56">
        <v>4800</v>
      </c>
      <c r="Q103" s="59">
        <v>9815</v>
      </c>
      <c r="R103" s="82">
        <v>5889</v>
      </c>
      <c r="S103" s="64">
        <f t="shared" si="4"/>
        <v>92161.352000000014</v>
      </c>
    </row>
    <row r="104" spans="1:19">
      <c r="A104" s="103">
        <v>84</v>
      </c>
      <c r="B104" s="62">
        <v>101</v>
      </c>
      <c r="C104" s="58" t="s">
        <v>26</v>
      </c>
      <c r="D104" s="72" t="s">
        <v>76</v>
      </c>
      <c r="E104" s="56">
        <v>186.94</v>
      </c>
      <c r="F104" s="57">
        <v>195.35</v>
      </c>
      <c r="G104" s="117">
        <v>203.16399999999999</v>
      </c>
      <c r="H104" s="56">
        <v>6180.2488800000001</v>
      </c>
      <c r="I104" s="58">
        <v>0</v>
      </c>
      <c r="J104" s="58">
        <v>0</v>
      </c>
      <c r="K104" s="56">
        <v>400</v>
      </c>
      <c r="L104" s="56">
        <v>6580.2488800000001</v>
      </c>
      <c r="M104" s="58">
        <v>74162.986560000005</v>
      </c>
      <c r="N104" s="56">
        <v>0</v>
      </c>
      <c r="O104" s="56">
        <v>0</v>
      </c>
      <c r="P104" s="56">
        <v>4800</v>
      </c>
      <c r="Q104" s="59">
        <v>10158.199999999999</v>
      </c>
      <c r="R104" s="82">
        <v>6094.92</v>
      </c>
      <c r="S104" s="64">
        <f t="shared" si="4"/>
        <v>95216.10656</v>
      </c>
    </row>
    <row r="105" spans="1:19">
      <c r="A105" s="36">
        <v>85</v>
      </c>
      <c r="B105" s="62">
        <v>230</v>
      </c>
      <c r="C105" s="58" t="s">
        <v>26</v>
      </c>
      <c r="D105" s="72" t="s">
        <v>76</v>
      </c>
      <c r="E105" s="56">
        <v>186.94</v>
      </c>
      <c r="F105" s="57">
        <v>195.35</v>
      </c>
      <c r="G105" s="117">
        <v>203.16399999999999</v>
      </c>
      <c r="H105" s="56">
        <v>6180.2488800000001</v>
      </c>
      <c r="I105" s="58">
        <v>0</v>
      </c>
      <c r="J105" s="58">
        <v>0</v>
      </c>
      <c r="K105" s="56">
        <v>400</v>
      </c>
      <c r="L105" s="56">
        <v>6580.2488800000001</v>
      </c>
      <c r="M105" s="58">
        <v>74162.986560000005</v>
      </c>
      <c r="N105" s="56">
        <v>0</v>
      </c>
      <c r="O105" s="56">
        <v>0</v>
      </c>
      <c r="P105" s="56">
        <v>4800</v>
      </c>
      <c r="Q105" s="59">
        <v>10158.199999999999</v>
      </c>
      <c r="R105" s="82">
        <v>6094.92</v>
      </c>
      <c r="S105" s="64">
        <f t="shared" si="4"/>
        <v>95216.10656</v>
      </c>
    </row>
    <row r="106" spans="1:19">
      <c r="A106" s="103">
        <v>86</v>
      </c>
      <c r="B106" s="62">
        <v>18</v>
      </c>
      <c r="C106" s="58" t="s">
        <v>27</v>
      </c>
      <c r="D106" s="72" t="s">
        <v>85</v>
      </c>
      <c r="E106" s="56">
        <v>161</v>
      </c>
      <c r="F106" s="57">
        <v>169.27</v>
      </c>
      <c r="G106" s="117">
        <v>176.04080000000002</v>
      </c>
      <c r="H106" s="56">
        <v>5355.1611360000006</v>
      </c>
      <c r="I106" s="58">
        <v>0</v>
      </c>
      <c r="J106" s="58">
        <v>0</v>
      </c>
      <c r="K106" s="56">
        <v>400</v>
      </c>
      <c r="L106" s="56">
        <v>5755.1611360000006</v>
      </c>
      <c r="M106" s="58">
        <v>64261.933632000007</v>
      </c>
      <c r="N106" s="56">
        <v>0</v>
      </c>
      <c r="O106" s="56">
        <v>0</v>
      </c>
      <c r="P106" s="56">
        <v>4800</v>
      </c>
      <c r="Q106" s="59">
        <v>8802.0400000000009</v>
      </c>
      <c r="R106" s="82">
        <v>5281.2240000000002</v>
      </c>
      <c r="S106" s="64">
        <f t="shared" si="4"/>
        <v>83145.19763200001</v>
      </c>
    </row>
    <row r="107" spans="1:19">
      <c r="A107" s="36">
        <v>87</v>
      </c>
      <c r="B107" s="62">
        <v>198</v>
      </c>
      <c r="C107" s="58" t="s">
        <v>27</v>
      </c>
      <c r="D107" s="72" t="s">
        <v>85</v>
      </c>
      <c r="E107" s="56">
        <v>148.97</v>
      </c>
      <c r="F107" s="57">
        <v>155.66999999999999</v>
      </c>
      <c r="G107" s="117">
        <v>161.89679999999998</v>
      </c>
      <c r="H107" s="56">
        <v>4924.9006559999998</v>
      </c>
      <c r="I107" s="58">
        <v>0</v>
      </c>
      <c r="J107" s="58">
        <v>0</v>
      </c>
      <c r="K107" s="56">
        <v>400</v>
      </c>
      <c r="L107" s="56">
        <v>5324.9006559999998</v>
      </c>
      <c r="M107" s="58">
        <v>59098.807871999998</v>
      </c>
      <c r="N107" s="56">
        <v>0</v>
      </c>
      <c r="O107" s="56">
        <v>0</v>
      </c>
      <c r="P107" s="56">
        <v>4800</v>
      </c>
      <c r="Q107" s="59">
        <v>8094.8399999999992</v>
      </c>
      <c r="R107" s="82">
        <v>4856.9039999999995</v>
      </c>
      <c r="S107" s="64">
        <f t="shared" si="4"/>
        <v>76850.551871999996</v>
      </c>
    </row>
    <row r="108" spans="1:19" ht="16.5" thickBot="1">
      <c r="A108" s="103">
        <v>88</v>
      </c>
      <c r="B108" s="67">
        <v>17</v>
      </c>
      <c r="C108" s="68" t="s">
        <v>28</v>
      </c>
      <c r="D108" s="99" t="s">
        <v>76</v>
      </c>
      <c r="E108" s="70">
        <v>190.76085</v>
      </c>
      <c r="F108" s="71">
        <v>199.34</v>
      </c>
      <c r="G108" s="117">
        <v>207.31360000000001</v>
      </c>
      <c r="H108" s="70">
        <v>6306.4797120000003</v>
      </c>
      <c r="I108" s="68">
        <v>0</v>
      </c>
      <c r="J108" s="68">
        <v>0</v>
      </c>
      <c r="K108" s="56">
        <v>400</v>
      </c>
      <c r="L108" s="56">
        <v>6706.4797120000003</v>
      </c>
      <c r="M108" s="68">
        <v>75677.756544000003</v>
      </c>
      <c r="N108" s="70">
        <v>0</v>
      </c>
      <c r="O108" s="70">
        <v>0</v>
      </c>
      <c r="P108" s="70">
        <v>4800</v>
      </c>
      <c r="Q108" s="74">
        <v>10365.68</v>
      </c>
      <c r="R108" s="83">
        <v>6219.4080000000004</v>
      </c>
      <c r="S108" s="84">
        <f t="shared" si="4"/>
        <v>97062.844543999992</v>
      </c>
    </row>
    <row r="109" spans="1:19" ht="16.5" thickBot="1">
      <c r="A109" s="77"/>
      <c r="B109" s="171" t="s">
        <v>79</v>
      </c>
      <c r="C109" s="172"/>
      <c r="D109" s="175"/>
      <c r="E109" s="81">
        <v>3793.94085</v>
      </c>
      <c r="F109" s="81">
        <v>3965.7</v>
      </c>
      <c r="G109" s="118">
        <v>4092.6787999999992</v>
      </c>
      <c r="H109" s="81">
        <v>124499.28909599998</v>
      </c>
      <c r="I109" s="81">
        <v>3805.5699999999997</v>
      </c>
      <c r="J109" s="81">
        <v>4205.57</v>
      </c>
      <c r="K109" s="81">
        <v>5600</v>
      </c>
      <c r="L109" s="81">
        <v>138110.42909599998</v>
      </c>
      <c r="M109" s="81">
        <v>1493991.469152</v>
      </c>
      <c r="N109" s="81">
        <v>45666.84</v>
      </c>
      <c r="O109" s="81">
        <v>50466.84</v>
      </c>
      <c r="P109" s="81">
        <v>67200</v>
      </c>
      <c r="Q109" s="81">
        <v>204633.94</v>
      </c>
      <c r="R109" s="81">
        <v>122780.36399999999</v>
      </c>
      <c r="S109" s="85">
        <v>1984739.453152</v>
      </c>
    </row>
    <row r="110" spans="1:19" ht="13.5" thickBot="1">
      <c r="A110" s="36"/>
      <c r="B110" s="165" t="s">
        <v>92</v>
      </c>
      <c r="C110" s="166"/>
      <c r="D110" s="166"/>
      <c r="E110" s="166"/>
      <c r="F110" s="166"/>
      <c r="G110" s="166"/>
      <c r="H110" s="166"/>
      <c r="I110" s="166"/>
      <c r="J110" s="166"/>
      <c r="K110" s="166"/>
      <c r="L110" s="166"/>
      <c r="M110" s="166"/>
      <c r="N110" s="166"/>
      <c r="O110" s="166"/>
      <c r="P110" s="166"/>
      <c r="Q110" s="166"/>
      <c r="R110" s="166"/>
      <c r="S110" s="167"/>
    </row>
    <row r="111" spans="1:19">
      <c r="A111" s="36">
        <v>89</v>
      </c>
      <c r="B111" s="53">
        <v>238</v>
      </c>
      <c r="C111" s="54" t="s">
        <v>29</v>
      </c>
      <c r="D111" s="55" t="s">
        <v>83</v>
      </c>
      <c r="E111" s="56">
        <v>556</v>
      </c>
      <c r="F111" s="57">
        <v>581.98</v>
      </c>
      <c r="G111" s="117">
        <v>581.98</v>
      </c>
      <c r="H111" s="56">
        <v>17703.831600000001</v>
      </c>
      <c r="I111" s="56">
        <v>1466.68</v>
      </c>
      <c r="J111" s="56">
        <v>1303.71</v>
      </c>
      <c r="K111" s="56">
        <v>400</v>
      </c>
      <c r="L111" s="56">
        <v>20874.221600000001</v>
      </c>
      <c r="M111" s="58">
        <v>212445.9792</v>
      </c>
      <c r="N111" s="56">
        <v>17600.16</v>
      </c>
      <c r="O111" s="56">
        <v>15644.52</v>
      </c>
      <c r="P111" s="56">
        <v>4800</v>
      </c>
      <c r="Q111" s="59">
        <v>29099</v>
      </c>
      <c r="R111" s="82">
        <v>17459.400000000001</v>
      </c>
      <c r="S111" s="104">
        <f>M111+P111+Q111+R111+O111+N111</f>
        <v>297049.05920000002</v>
      </c>
    </row>
    <row r="112" spans="1:19">
      <c r="A112" s="36">
        <v>90</v>
      </c>
      <c r="B112" s="62">
        <v>6</v>
      </c>
      <c r="C112" s="58" t="s">
        <v>30</v>
      </c>
      <c r="D112" s="63" t="s">
        <v>85</v>
      </c>
      <c r="E112" s="56">
        <v>237.24</v>
      </c>
      <c r="F112" s="57">
        <v>247.92</v>
      </c>
      <c r="G112" s="117">
        <v>257.83679999999998</v>
      </c>
      <c r="H112" s="56">
        <v>7843.3954560000002</v>
      </c>
      <c r="I112" s="58">
        <v>0</v>
      </c>
      <c r="J112" s="58">
        <v>0</v>
      </c>
      <c r="K112" s="56">
        <v>400</v>
      </c>
      <c r="L112" s="56">
        <v>8243.3954560000002</v>
      </c>
      <c r="M112" s="58">
        <v>94120.74547200001</v>
      </c>
      <c r="N112" s="56">
        <v>0</v>
      </c>
      <c r="O112" s="56">
        <v>0</v>
      </c>
      <c r="P112" s="56">
        <v>4800</v>
      </c>
      <c r="Q112" s="59">
        <v>12891.839999999998</v>
      </c>
      <c r="R112" s="82">
        <v>7735.1039999999994</v>
      </c>
      <c r="S112" s="104">
        <f t="shared" ref="S112:S130" si="5">M112+P112+Q112+R112+O112+N112</f>
        <v>119547.689472</v>
      </c>
    </row>
    <row r="113" spans="1:19">
      <c r="A113" s="36">
        <v>91</v>
      </c>
      <c r="B113" s="62">
        <v>13</v>
      </c>
      <c r="C113" s="58" t="s">
        <v>33</v>
      </c>
      <c r="D113" s="63" t="s">
        <v>85</v>
      </c>
      <c r="E113" s="56">
        <v>237.24</v>
      </c>
      <c r="F113" s="57">
        <v>247.92</v>
      </c>
      <c r="G113" s="117">
        <v>257.83679999999998</v>
      </c>
      <c r="H113" s="56">
        <v>7843.3954560000002</v>
      </c>
      <c r="I113" s="58">
        <v>0</v>
      </c>
      <c r="J113" s="58">
        <v>0</v>
      </c>
      <c r="K113" s="56">
        <v>400</v>
      </c>
      <c r="L113" s="56">
        <v>8243.3954560000002</v>
      </c>
      <c r="M113" s="58">
        <v>94120.74547200001</v>
      </c>
      <c r="N113" s="56">
        <v>0</v>
      </c>
      <c r="O113" s="56">
        <v>0</v>
      </c>
      <c r="P113" s="56">
        <v>4800</v>
      </c>
      <c r="Q113" s="59">
        <v>12891.839999999998</v>
      </c>
      <c r="R113" s="82">
        <v>7735.1039999999994</v>
      </c>
      <c r="S113" s="104">
        <f t="shared" si="5"/>
        <v>119547.689472</v>
      </c>
    </row>
    <row r="114" spans="1:19">
      <c r="A114" s="36">
        <v>92</v>
      </c>
      <c r="B114" s="62">
        <v>285</v>
      </c>
      <c r="C114" s="58" t="s">
        <v>31</v>
      </c>
      <c r="D114" s="63" t="s">
        <v>85</v>
      </c>
      <c r="E114" s="56">
        <v>221.48</v>
      </c>
      <c r="F114" s="57">
        <v>231.45</v>
      </c>
      <c r="G114" s="117">
        <v>240.708</v>
      </c>
      <c r="H114" s="56">
        <v>7322.3373600000004</v>
      </c>
      <c r="I114" s="58">
        <v>150</v>
      </c>
      <c r="J114" s="58">
        <v>0</v>
      </c>
      <c r="K114" s="56">
        <v>400</v>
      </c>
      <c r="L114" s="56">
        <v>7872.3373600000004</v>
      </c>
      <c r="M114" s="58">
        <v>87868.048320000002</v>
      </c>
      <c r="N114" s="56">
        <v>1800</v>
      </c>
      <c r="O114" s="56">
        <v>0</v>
      </c>
      <c r="P114" s="56">
        <v>4800</v>
      </c>
      <c r="Q114" s="59">
        <v>12035.4</v>
      </c>
      <c r="R114" s="82">
        <v>7221.24</v>
      </c>
      <c r="S114" s="104">
        <f t="shared" si="5"/>
        <v>113724.68832</v>
      </c>
    </row>
    <row r="115" spans="1:19">
      <c r="A115" s="36">
        <v>93</v>
      </c>
      <c r="B115" s="62">
        <v>10</v>
      </c>
      <c r="C115" s="58" t="s">
        <v>32</v>
      </c>
      <c r="D115" s="63" t="s">
        <v>85</v>
      </c>
      <c r="E115" s="56">
        <v>301.93</v>
      </c>
      <c r="F115" s="57">
        <v>315.52</v>
      </c>
      <c r="G115" s="117">
        <v>328.14079999999996</v>
      </c>
      <c r="H115" s="56">
        <v>9982.0431359999984</v>
      </c>
      <c r="I115" s="58">
        <v>150</v>
      </c>
      <c r="J115" s="58">
        <v>0</v>
      </c>
      <c r="K115" s="56">
        <v>400</v>
      </c>
      <c r="L115" s="56">
        <v>10532.043135999998</v>
      </c>
      <c r="M115" s="58">
        <v>119784.51763199997</v>
      </c>
      <c r="N115" s="56">
        <v>1800</v>
      </c>
      <c r="O115" s="56">
        <v>0</v>
      </c>
      <c r="P115" s="56">
        <v>4800</v>
      </c>
      <c r="Q115" s="59">
        <v>16407.039999999997</v>
      </c>
      <c r="R115" s="82">
        <v>9844.2239999999983</v>
      </c>
      <c r="S115" s="104">
        <f t="shared" si="5"/>
        <v>152635.78163199997</v>
      </c>
    </row>
    <row r="116" spans="1:19">
      <c r="A116" s="36">
        <v>94</v>
      </c>
      <c r="B116" s="62">
        <v>8</v>
      </c>
      <c r="C116" s="58" t="s">
        <v>34</v>
      </c>
      <c r="D116" s="63" t="s">
        <v>85</v>
      </c>
      <c r="E116" s="56">
        <v>252.8</v>
      </c>
      <c r="F116" s="57">
        <v>264.18</v>
      </c>
      <c r="G116" s="117">
        <v>274.74720000000002</v>
      </c>
      <c r="H116" s="56">
        <v>8357.8098240000018</v>
      </c>
      <c r="I116" s="58">
        <v>150</v>
      </c>
      <c r="J116" s="58">
        <v>150</v>
      </c>
      <c r="K116" s="56">
        <v>400</v>
      </c>
      <c r="L116" s="56">
        <v>9057.8098240000018</v>
      </c>
      <c r="M116" s="58">
        <v>100293.71788800001</v>
      </c>
      <c r="N116" s="56">
        <v>1800</v>
      </c>
      <c r="O116" s="56">
        <v>1800</v>
      </c>
      <c r="P116" s="56">
        <v>4800</v>
      </c>
      <c r="Q116" s="59">
        <v>13737.36</v>
      </c>
      <c r="R116" s="82">
        <v>8242.4160000000011</v>
      </c>
      <c r="S116" s="104">
        <f t="shared" si="5"/>
        <v>130673.49388800001</v>
      </c>
    </row>
    <row r="117" spans="1:19">
      <c r="A117" s="36">
        <v>95</v>
      </c>
      <c r="B117" s="62">
        <v>165</v>
      </c>
      <c r="C117" s="58" t="s">
        <v>35</v>
      </c>
      <c r="D117" s="63" t="s">
        <v>85</v>
      </c>
      <c r="E117" s="56">
        <v>301.93</v>
      </c>
      <c r="F117" s="57">
        <v>315.52</v>
      </c>
      <c r="G117" s="117">
        <v>328.14079999999996</v>
      </c>
      <c r="H117" s="56">
        <v>9982.0431359999984</v>
      </c>
      <c r="I117" s="58">
        <v>0</v>
      </c>
      <c r="J117" s="58">
        <v>0</v>
      </c>
      <c r="K117" s="56">
        <v>400</v>
      </c>
      <c r="L117" s="56">
        <v>10382.043135999998</v>
      </c>
      <c r="M117" s="58">
        <v>119784.51763199997</v>
      </c>
      <c r="N117" s="56">
        <v>0</v>
      </c>
      <c r="O117" s="56">
        <v>0</v>
      </c>
      <c r="P117" s="56">
        <v>4800</v>
      </c>
      <c r="Q117" s="59">
        <v>16407.039999999997</v>
      </c>
      <c r="R117" s="82">
        <v>9844.2239999999983</v>
      </c>
      <c r="S117" s="104">
        <f t="shared" si="5"/>
        <v>150835.78163199997</v>
      </c>
    </row>
    <row r="118" spans="1:19">
      <c r="A118" s="36">
        <v>96</v>
      </c>
      <c r="B118" s="89">
        <v>281</v>
      </c>
      <c r="C118" s="58" t="s">
        <v>35</v>
      </c>
      <c r="D118" s="63" t="s">
        <v>78</v>
      </c>
      <c r="E118" s="56">
        <v>301.93</v>
      </c>
      <c r="F118" s="57">
        <v>301.93</v>
      </c>
      <c r="G118" s="117">
        <v>314.00720000000001</v>
      </c>
      <c r="H118" s="56">
        <v>9552.099024000001</v>
      </c>
      <c r="I118" s="58">
        <v>0</v>
      </c>
      <c r="J118" s="58">
        <v>0</v>
      </c>
      <c r="K118" s="56">
        <v>400</v>
      </c>
      <c r="L118" s="56">
        <v>9952.099024000001</v>
      </c>
      <c r="M118" s="58">
        <v>114625.188288</v>
      </c>
      <c r="N118" s="56">
        <v>0</v>
      </c>
      <c r="O118" s="56">
        <v>0</v>
      </c>
      <c r="P118" s="56">
        <v>4800</v>
      </c>
      <c r="Q118" s="59">
        <v>15700.36</v>
      </c>
      <c r="R118" s="82">
        <v>9420.2160000000003</v>
      </c>
      <c r="S118" s="104">
        <f t="shared" si="5"/>
        <v>144545.76428800001</v>
      </c>
    </row>
    <row r="119" spans="1:19">
      <c r="A119" s="36">
        <v>97</v>
      </c>
      <c r="B119" s="62">
        <v>183</v>
      </c>
      <c r="C119" s="58" t="s">
        <v>36</v>
      </c>
      <c r="D119" s="63" t="s">
        <v>76</v>
      </c>
      <c r="E119" s="56">
        <v>186.39</v>
      </c>
      <c r="F119" s="57">
        <v>194.78</v>
      </c>
      <c r="G119" s="117">
        <v>202.5712</v>
      </c>
      <c r="H119" s="56">
        <v>6162.2159040000006</v>
      </c>
      <c r="I119" s="58">
        <v>0</v>
      </c>
      <c r="J119" s="58">
        <v>0</v>
      </c>
      <c r="K119" s="56">
        <v>400</v>
      </c>
      <c r="L119" s="56">
        <v>6562.2159040000006</v>
      </c>
      <c r="M119" s="58">
        <v>73946.590848000007</v>
      </c>
      <c r="N119" s="56">
        <v>0</v>
      </c>
      <c r="O119" s="56">
        <v>0</v>
      </c>
      <c r="P119" s="56">
        <v>4800</v>
      </c>
      <c r="Q119" s="59">
        <v>10128.56</v>
      </c>
      <c r="R119" s="82">
        <v>6077.1360000000004</v>
      </c>
      <c r="S119" s="104">
        <f t="shared" si="5"/>
        <v>94952.286848000003</v>
      </c>
    </row>
    <row r="120" spans="1:19">
      <c r="A120" s="36">
        <v>98</v>
      </c>
      <c r="B120" s="89">
        <v>282</v>
      </c>
      <c r="C120" s="58" t="s">
        <v>36</v>
      </c>
      <c r="D120" s="63" t="s">
        <v>78</v>
      </c>
      <c r="E120" s="56">
        <v>180.62</v>
      </c>
      <c r="F120" s="57">
        <v>180.62</v>
      </c>
      <c r="G120" s="117">
        <v>187.84479999999999</v>
      </c>
      <c r="H120" s="56">
        <v>5714.238816</v>
      </c>
      <c r="I120" s="58">
        <v>0</v>
      </c>
      <c r="J120" s="58">
        <v>0</v>
      </c>
      <c r="K120" s="56">
        <v>400</v>
      </c>
      <c r="L120" s="56">
        <v>6114.238816</v>
      </c>
      <c r="M120" s="58">
        <v>68570.865791999997</v>
      </c>
      <c r="N120" s="56">
        <v>0</v>
      </c>
      <c r="O120" s="56">
        <v>0</v>
      </c>
      <c r="P120" s="56">
        <v>4800</v>
      </c>
      <c r="Q120" s="59">
        <v>9392.24</v>
      </c>
      <c r="R120" s="82">
        <v>5635.3440000000001</v>
      </c>
      <c r="S120" s="104">
        <f t="shared" si="5"/>
        <v>88398.449791999999</v>
      </c>
    </row>
    <row r="121" spans="1:19">
      <c r="A121" s="36">
        <v>99</v>
      </c>
      <c r="B121" s="62">
        <v>27</v>
      </c>
      <c r="C121" s="58" t="s">
        <v>37</v>
      </c>
      <c r="D121" s="63" t="s">
        <v>76</v>
      </c>
      <c r="E121" s="56">
        <v>268</v>
      </c>
      <c r="F121" s="57">
        <v>269.63</v>
      </c>
      <c r="G121" s="117">
        <v>280.41519999999997</v>
      </c>
      <c r="H121" s="56">
        <v>8530.2303840000004</v>
      </c>
      <c r="I121" s="58">
        <v>0</v>
      </c>
      <c r="J121" s="58">
        <v>0</v>
      </c>
      <c r="K121" s="56">
        <v>400</v>
      </c>
      <c r="L121" s="56">
        <v>8930.2303840000004</v>
      </c>
      <c r="M121" s="58">
        <v>102362.764608</v>
      </c>
      <c r="N121" s="56">
        <v>0</v>
      </c>
      <c r="O121" s="56">
        <v>0</v>
      </c>
      <c r="P121" s="56">
        <v>4800</v>
      </c>
      <c r="Q121" s="59">
        <v>14020.759999999998</v>
      </c>
      <c r="R121" s="82">
        <v>8412.4559999999983</v>
      </c>
      <c r="S121" s="104">
        <f t="shared" si="5"/>
        <v>129595.98060799998</v>
      </c>
    </row>
    <row r="122" spans="1:19">
      <c r="A122" s="36">
        <v>100</v>
      </c>
      <c r="B122" s="62">
        <v>36</v>
      </c>
      <c r="C122" s="58" t="s">
        <v>37</v>
      </c>
      <c r="D122" s="63" t="s">
        <v>76</v>
      </c>
      <c r="E122" s="56">
        <v>258</v>
      </c>
      <c r="F122" s="57">
        <v>269.63</v>
      </c>
      <c r="G122" s="117">
        <v>280.41519999999997</v>
      </c>
      <c r="H122" s="56">
        <v>8530.2303840000004</v>
      </c>
      <c r="I122" s="58">
        <v>0</v>
      </c>
      <c r="J122" s="58">
        <v>0</v>
      </c>
      <c r="K122" s="56">
        <v>400</v>
      </c>
      <c r="L122" s="56">
        <v>8930.2303840000004</v>
      </c>
      <c r="M122" s="58">
        <v>102362.764608</v>
      </c>
      <c r="N122" s="56">
        <v>0</v>
      </c>
      <c r="O122" s="56">
        <v>0</v>
      </c>
      <c r="P122" s="56">
        <v>4800</v>
      </c>
      <c r="Q122" s="59">
        <v>14020.759999999998</v>
      </c>
      <c r="R122" s="82">
        <v>8412.4559999999983</v>
      </c>
      <c r="S122" s="104">
        <f t="shared" si="5"/>
        <v>129595.98060799998</v>
      </c>
    </row>
    <row r="123" spans="1:19">
      <c r="A123" s="36">
        <v>101</v>
      </c>
      <c r="B123" s="62">
        <v>39</v>
      </c>
      <c r="C123" s="58" t="s">
        <v>37</v>
      </c>
      <c r="D123" s="63" t="s">
        <v>76</v>
      </c>
      <c r="E123" s="56">
        <v>258</v>
      </c>
      <c r="F123" s="57">
        <v>269.63</v>
      </c>
      <c r="G123" s="117">
        <v>280.41519999999997</v>
      </c>
      <c r="H123" s="56">
        <v>8530.2303840000004</v>
      </c>
      <c r="I123" s="58">
        <v>0</v>
      </c>
      <c r="J123" s="58">
        <v>0</v>
      </c>
      <c r="K123" s="56">
        <v>400</v>
      </c>
      <c r="L123" s="56">
        <v>8930.2303840000004</v>
      </c>
      <c r="M123" s="58">
        <v>102362.764608</v>
      </c>
      <c r="N123" s="56">
        <v>0</v>
      </c>
      <c r="O123" s="56">
        <v>0</v>
      </c>
      <c r="P123" s="56">
        <v>4800</v>
      </c>
      <c r="Q123" s="59">
        <v>14020.759999999998</v>
      </c>
      <c r="R123" s="82">
        <v>8412.4559999999983</v>
      </c>
      <c r="S123" s="104">
        <f t="shared" si="5"/>
        <v>129595.98060799998</v>
      </c>
    </row>
    <row r="124" spans="1:19">
      <c r="A124" s="36">
        <v>102</v>
      </c>
      <c r="B124" s="62">
        <v>77</v>
      </c>
      <c r="C124" s="58" t="s">
        <v>37</v>
      </c>
      <c r="D124" s="63" t="s">
        <v>76</v>
      </c>
      <c r="E124" s="56">
        <v>258</v>
      </c>
      <c r="F124" s="57">
        <v>269.63</v>
      </c>
      <c r="G124" s="117">
        <v>280.41519999999997</v>
      </c>
      <c r="H124" s="56">
        <v>8530.2303840000004</v>
      </c>
      <c r="I124" s="58">
        <v>0</v>
      </c>
      <c r="J124" s="58">
        <v>0</v>
      </c>
      <c r="K124" s="56">
        <v>400</v>
      </c>
      <c r="L124" s="56">
        <v>8930.2303840000004</v>
      </c>
      <c r="M124" s="58">
        <v>102362.764608</v>
      </c>
      <c r="N124" s="56">
        <v>0</v>
      </c>
      <c r="O124" s="56">
        <v>0</v>
      </c>
      <c r="P124" s="56">
        <v>4800</v>
      </c>
      <c r="Q124" s="59">
        <v>14020.759999999998</v>
      </c>
      <c r="R124" s="82">
        <v>8412.4559999999983</v>
      </c>
      <c r="S124" s="104">
        <f t="shared" si="5"/>
        <v>129595.98060799998</v>
      </c>
    </row>
    <row r="125" spans="1:19">
      <c r="A125" s="36">
        <v>103</v>
      </c>
      <c r="B125" s="62">
        <v>132</v>
      </c>
      <c r="C125" s="58" t="s">
        <v>37</v>
      </c>
      <c r="D125" s="63" t="s">
        <v>76</v>
      </c>
      <c r="E125" s="56">
        <v>258</v>
      </c>
      <c r="F125" s="57">
        <v>269.63</v>
      </c>
      <c r="G125" s="117">
        <v>280.41519999999997</v>
      </c>
      <c r="H125" s="56">
        <v>8530.2303840000004</v>
      </c>
      <c r="I125" s="58">
        <v>0</v>
      </c>
      <c r="J125" s="58">
        <v>0</v>
      </c>
      <c r="K125" s="56">
        <v>400</v>
      </c>
      <c r="L125" s="56">
        <v>8930.2303840000004</v>
      </c>
      <c r="M125" s="58">
        <v>102362.764608</v>
      </c>
      <c r="N125" s="56">
        <v>0</v>
      </c>
      <c r="O125" s="56">
        <v>0</v>
      </c>
      <c r="P125" s="56">
        <v>4800</v>
      </c>
      <c r="Q125" s="59">
        <v>14020.759999999998</v>
      </c>
      <c r="R125" s="82">
        <v>8412.4559999999983</v>
      </c>
      <c r="S125" s="104">
        <f t="shared" si="5"/>
        <v>129595.98060799998</v>
      </c>
    </row>
    <row r="126" spans="1:19">
      <c r="A126" s="36">
        <v>104</v>
      </c>
      <c r="B126" s="62">
        <v>139</v>
      </c>
      <c r="C126" s="58" t="s">
        <v>37</v>
      </c>
      <c r="D126" s="63" t="s">
        <v>76</v>
      </c>
      <c r="E126" s="56">
        <v>258</v>
      </c>
      <c r="F126" s="57">
        <v>269.63</v>
      </c>
      <c r="G126" s="117">
        <v>280.41519999999997</v>
      </c>
      <c r="H126" s="56">
        <v>8530.2303840000004</v>
      </c>
      <c r="I126" s="58">
        <v>0</v>
      </c>
      <c r="J126" s="58">
        <v>0</v>
      </c>
      <c r="K126" s="56">
        <v>400</v>
      </c>
      <c r="L126" s="56">
        <v>8930.2303840000004</v>
      </c>
      <c r="M126" s="58">
        <v>102362.764608</v>
      </c>
      <c r="N126" s="56">
        <v>0</v>
      </c>
      <c r="O126" s="56">
        <v>0</v>
      </c>
      <c r="P126" s="56">
        <v>4800</v>
      </c>
      <c r="Q126" s="59">
        <v>14020.759999999998</v>
      </c>
      <c r="R126" s="82">
        <v>8412.4559999999983</v>
      </c>
      <c r="S126" s="104">
        <f t="shared" si="5"/>
        <v>129595.98060799998</v>
      </c>
    </row>
    <row r="127" spans="1:19">
      <c r="A127" s="36">
        <v>105</v>
      </c>
      <c r="B127" s="62">
        <v>24</v>
      </c>
      <c r="C127" s="58" t="s">
        <v>93</v>
      </c>
      <c r="D127" s="63" t="s">
        <v>76</v>
      </c>
      <c r="E127" s="56">
        <v>252.96435</v>
      </c>
      <c r="F127" s="57">
        <v>264.33999999999997</v>
      </c>
      <c r="G127" s="117">
        <v>274.91359999999997</v>
      </c>
      <c r="H127" s="56">
        <v>8362.8717120000001</v>
      </c>
      <c r="I127" s="58">
        <v>0</v>
      </c>
      <c r="J127" s="58">
        <v>0</v>
      </c>
      <c r="K127" s="56">
        <v>400</v>
      </c>
      <c r="L127" s="56">
        <v>8762.8717120000001</v>
      </c>
      <c r="M127" s="58">
        <v>100354.460544</v>
      </c>
      <c r="N127" s="56">
        <v>0</v>
      </c>
      <c r="O127" s="56">
        <v>0</v>
      </c>
      <c r="P127" s="56">
        <v>4800</v>
      </c>
      <c r="Q127" s="59">
        <v>13745.679999999998</v>
      </c>
      <c r="R127" s="82">
        <v>8247.4079999999994</v>
      </c>
      <c r="S127" s="104">
        <f t="shared" si="5"/>
        <v>127147.54854399999</v>
      </c>
    </row>
    <row r="128" spans="1:19">
      <c r="A128" s="36">
        <v>106</v>
      </c>
      <c r="B128" s="62">
        <v>25</v>
      </c>
      <c r="C128" s="58" t="s">
        <v>93</v>
      </c>
      <c r="D128" s="63" t="s">
        <v>76</v>
      </c>
      <c r="E128" s="56">
        <v>252.96435</v>
      </c>
      <c r="F128" s="57">
        <v>264.33999999999997</v>
      </c>
      <c r="G128" s="117">
        <v>274.91359999999997</v>
      </c>
      <c r="H128" s="56">
        <v>8362.8717120000001</v>
      </c>
      <c r="I128" s="58">
        <v>0</v>
      </c>
      <c r="J128" s="58">
        <v>0</v>
      </c>
      <c r="K128" s="56">
        <v>400</v>
      </c>
      <c r="L128" s="56">
        <v>8762.8717120000001</v>
      </c>
      <c r="M128" s="58">
        <v>100354.460544</v>
      </c>
      <c r="N128" s="56">
        <v>0</v>
      </c>
      <c r="O128" s="56">
        <v>0</v>
      </c>
      <c r="P128" s="56">
        <v>4800</v>
      </c>
      <c r="Q128" s="59">
        <v>13745.679999999998</v>
      </c>
      <c r="R128" s="82">
        <v>8247.4079999999994</v>
      </c>
      <c r="S128" s="104">
        <f t="shared" si="5"/>
        <v>127147.54854399999</v>
      </c>
    </row>
    <row r="129" spans="1:19">
      <c r="A129" s="36">
        <v>107</v>
      </c>
      <c r="B129" s="62">
        <v>28</v>
      </c>
      <c r="C129" s="58" t="s">
        <v>38</v>
      </c>
      <c r="D129" s="63" t="s">
        <v>76</v>
      </c>
      <c r="E129" s="56">
        <v>258</v>
      </c>
      <c r="F129" s="57">
        <v>269.63</v>
      </c>
      <c r="G129" s="117">
        <v>280.41519999999997</v>
      </c>
      <c r="H129" s="56">
        <v>8530.2303840000004</v>
      </c>
      <c r="I129" s="58">
        <v>0</v>
      </c>
      <c r="J129" s="58">
        <v>0</v>
      </c>
      <c r="K129" s="56">
        <v>400</v>
      </c>
      <c r="L129" s="56">
        <v>8930.2303840000004</v>
      </c>
      <c r="M129" s="58">
        <v>102362.764608</v>
      </c>
      <c r="N129" s="56">
        <v>0</v>
      </c>
      <c r="O129" s="56">
        <v>0</v>
      </c>
      <c r="P129" s="56">
        <v>4800</v>
      </c>
      <c r="Q129" s="59">
        <v>14020.759999999998</v>
      </c>
      <c r="R129" s="82">
        <v>8412.4559999999983</v>
      </c>
      <c r="S129" s="104">
        <f t="shared" si="5"/>
        <v>129595.98060799998</v>
      </c>
    </row>
    <row r="130" spans="1:19" s="66" customFormat="1" ht="16.5" thickBot="1">
      <c r="A130" s="36">
        <v>108</v>
      </c>
      <c r="B130" s="67">
        <v>42</v>
      </c>
      <c r="C130" s="68" t="s">
        <v>51</v>
      </c>
      <c r="D130" s="69" t="s">
        <v>76</v>
      </c>
      <c r="E130" s="70">
        <v>240</v>
      </c>
      <c r="F130" s="71">
        <v>272.45</v>
      </c>
      <c r="G130" s="119">
        <v>272.45</v>
      </c>
      <c r="H130" s="70">
        <v>8287.9290000000001</v>
      </c>
      <c r="I130" s="68">
        <v>0</v>
      </c>
      <c r="J130" s="68">
        <v>0</v>
      </c>
      <c r="K130" s="56">
        <v>400</v>
      </c>
      <c r="L130" s="70">
        <v>8687.9290000000001</v>
      </c>
      <c r="M130" s="68">
        <v>99455.148000000001</v>
      </c>
      <c r="N130" s="70">
        <v>0</v>
      </c>
      <c r="O130" s="70">
        <v>0</v>
      </c>
      <c r="P130" s="70">
        <v>4800</v>
      </c>
      <c r="Q130" s="74">
        <v>13622.5</v>
      </c>
      <c r="R130" s="83">
        <v>8173.5</v>
      </c>
      <c r="S130" s="105">
        <f t="shared" si="5"/>
        <v>126051.148</v>
      </c>
    </row>
    <row r="131" spans="1:19" ht="16.5" thickBot="1">
      <c r="A131" s="77"/>
      <c r="B131" s="171" t="s">
        <v>79</v>
      </c>
      <c r="C131" s="172"/>
      <c r="D131" s="173"/>
      <c r="E131" s="81">
        <v>5339.4886999999999</v>
      </c>
      <c r="F131" s="81">
        <v>5570.3600000000006</v>
      </c>
      <c r="G131" s="118">
        <v>5758.9971999999998</v>
      </c>
      <c r="H131" s="81">
        <v>175188.69482399995</v>
      </c>
      <c r="I131" s="81">
        <v>1916.68</v>
      </c>
      <c r="J131" s="81">
        <v>1453.71</v>
      </c>
      <c r="K131" s="81">
        <v>8000</v>
      </c>
      <c r="L131" s="81">
        <v>186559.08482399996</v>
      </c>
      <c r="M131" s="81">
        <v>2102264.3378879991</v>
      </c>
      <c r="N131" s="81">
        <v>23000.16</v>
      </c>
      <c r="O131" s="81">
        <v>17444.52</v>
      </c>
      <c r="P131" s="81">
        <v>96000</v>
      </c>
      <c r="Q131" s="81">
        <v>287949.86</v>
      </c>
      <c r="R131" s="81">
        <v>172769.91600000003</v>
      </c>
      <c r="S131" s="85">
        <v>2699428.7938879998</v>
      </c>
    </row>
    <row r="132" spans="1:19" ht="13.5" thickBot="1">
      <c r="A132" s="36"/>
      <c r="B132" s="165" t="s">
        <v>94</v>
      </c>
      <c r="C132" s="166"/>
      <c r="D132" s="166"/>
      <c r="E132" s="166"/>
      <c r="F132" s="166"/>
      <c r="G132" s="166"/>
      <c r="H132" s="166"/>
      <c r="I132" s="166"/>
      <c r="J132" s="166"/>
      <c r="K132" s="166"/>
      <c r="L132" s="166"/>
      <c r="M132" s="166"/>
      <c r="N132" s="166"/>
      <c r="O132" s="166"/>
      <c r="P132" s="166"/>
      <c r="Q132" s="166"/>
      <c r="R132" s="166"/>
      <c r="S132" s="167"/>
    </row>
    <row r="133" spans="1:19">
      <c r="A133" s="36">
        <v>109</v>
      </c>
      <c r="B133" s="53">
        <v>259</v>
      </c>
      <c r="C133" s="54" t="s">
        <v>40</v>
      </c>
      <c r="D133" s="55" t="s">
        <v>83</v>
      </c>
      <c r="E133" s="56">
        <v>556</v>
      </c>
      <c r="F133" s="57">
        <v>581.98</v>
      </c>
      <c r="G133" s="117">
        <v>581.98</v>
      </c>
      <c r="H133" s="56">
        <v>17703.831600000001</v>
      </c>
      <c r="I133" s="56">
        <v>1466.68</v>
      </c>
      <c r="J133" s="56">
        <v>1303.71</v>
      </c>
      <c r="K133" s="56">
        <v>400</v>
      </c>
      <c r="L133" s="56">
        <v>20874.221600000001</v>
      </c>
      <c r="M133" s="58">
        <v>212445.9792</v>
      </c>
      <c r="N133" s="56">
        <v>17600.16</v>
      </c>
      <c r="O133" s="56">
        <v>15644.52</v>
      </c>
      <c r="P133" s="56">
        <v>4800</v>
      </c>
      <c r="Q133" s="59">
        <v>29099</v>
      </c>
      <c r="R133" s="60">
        <v>17459.400000000001</v>
      </c>
      <c r="S133" s="64">
        <f>M133+P133+Q133+R133+O133+N133</f>
        <v>297049.05920000002</v>
      </c>
    </row>
    <row r="134" spans="1:19">
      <c r="A134" s="36">
        <v>110</v>
      </c>
      <c r="B134" s="62">
        <v>196</v>
      </c>
      <c r="C134" s="58" t="s">
        <v>95</v>
      </c>
      <c r="D134" s="63" t="s">
        <v>83</v>
      </c>
      <c r="E134" s="56">
        <v>454.69</v>
      </c>
      <c r="F134" s="57">
        <v>475.15</v>
      </c>
      <c r="G134" s="117">
        <v>494.15599999999995</v>
      </c>
      <c r="H134" s="56">
        <v>15032.22552</v>
      </c>
      <c r="I134" s="56">
        <v>0</v>
      </c>
      <c r="J134" s="56">
        <v>0</v>
      </c>
      <c r="K134" s="56">
        <v>400</v>
      </c>
      <c r="L134" s="56">
        <v>15432.22552</v>
      </c>
      <c r="M134" s="58">
        <v>180386.70624</v>
      </c>
      <c r="N134" s="56">
        <v>0</v>
      </c>
      <c r="O134" s="56">
        <v>0</v>
      </c>
      <c r="P134" s="56">
        <v>4800</v>
      </c>
      <c r="Q134" s="59">
        <v>24707.799999999996</v>
      </c>
      <c r="R134" s="60">
        <v>14824.679999999998</v>
      </c>
      <c r="S134" s="64">
        <f>M134+P134+Q134+R134+O134+N134</f>
        <v>224719.18623999998</v>
      </c>
    </row>
    <row r="135" spans="1:19" s="66" customFormat="1">
      <c r="A135" s="36">
        <v>111</v>
      </c>
      <c r="B135" s="62">
        <v>244</v>
      </c>
      <c r="C135" s="58" t="s">
        <v>96</v>
      </c>
      <c r="D135" s="63" t="s">
        <v>83</v>
      </c>
      <c r="E135" s="56">
        <v>367.71</v>
      </c>
      <c r="F135" s="57">
        <v>384.26</v>
      </c>
      <c r="G135" s="117">
        <v>384.26</v>
      </c>
      <c r="H135" s="56">
        <v>11689.189200000001</v>
      </c>
      <c r="I135" s="58">
        <v>300</v>
      </c>
      <c r="J135" s="58">
        <v>300</v>
      </c>
      <c r="K135" s="56">
        <v>400</v>
      </c>
      <c r="L135" s="56">
        <v>12689.189200000001</v>
      </c>
      <c r="M135" s="58">
        <v>140270.27040000001</v>
      </c>
      <c r="N135" s="56">
        <v>3600</v>
      </c>
      <c r="O135" s="56">
        <v>3600</v>
      </c>
      <c r="P135" s="56">
        <v>4800</v>
      </c>
      <c r="Q135" s="59">
        <v>19213</v>
      </c>
      <c r="R135" s="60">
        <v>11527.8</v>
      </c>
      <c r="S135" s="65">
        <f>M135+P135+Q135+R135+O135+N135</f>
        <v>183011.0704</v>
      </c>
    </row>
    <row r="136" spans="1:19">
      <c r="A136" s="36">
        <v>112</v>
      </c>
      <c r="B136" s="62">
        <v>63</v>
      </c>
      <c r="C136" s="58" t="s">
        <v>43</v>
      </c>
      <c r="D136" s="63" t="s">
        <v>76</v>
      </c>
      <c r="E136" s="56">
        <v>441</v>
      </c>
      <c r="F136" s="57">
        <v>461.07</v>
      </c>
      <c r="G136" s="117">
        <v>479.51279999999997</v>
      </c>
      <c r="H136" s="56">
        <v>14586.779376</v>
      </c>
      <c r="I136" s="58">
        <v>300</v>
      </c>
      <c r="J136" s="58">
        <v>300</v>
      </c>
      <c r="K136" s="56">
        <v>400</v>
      </c>
      <c r="L136" s="56">
        <v>15586.779376</v>
      </c>
      <c r="M136" s="58">
        <v>175041.35251200001</v>
      </c>
      <c r="N136" s="56">
        <v>3600</v>
      </c>
      <c r="O136" s="56">
        <v>3600</v>
      </c>
      <c r="P136" s="56">
        <v>4800</v>
      </c>
      <c r="Q136" s="59">
        <v>23975.64</v>
      </c>
      <c r="R136" s="60">
        <v>14385.383999999998</v>
      </c>
      <c r="S136" s="64">
        <f>M136+P136+Q136+R136+O136+N136</f>
        <v>225402.37651200002</v>
      </c>
    </row>
    <row r="137" spans="1:19" ht="16.5" thickBot="1">
      <c r="A137" s="36">
        <v>113</v>
      </c>
      <c r="B137" s="67">
        <v>239</v>
      </c>
      <c r="C137" s="68" t="s">
        <v>44</v>
      </c>
      <c r="D137" s="69" t="s">
        <v>83</v>
      </c>
      <c r="E137" s="70">
        <v>301.93</v>
      </c>
      <c r="F137" s="71">
        <v>315.52</v>
      </c>
      <c r="G137" s="117">
        <v>328.14079999999996</v>
      </c>
      <c r="H137" s="70">
        <v>9982.0431359999984</v>
      </c>
      <c r="I137" s="68">
        <v>300</v>
      </c>
      <c r="J137" s="68"/>
      <c r="K137" s="56">
        <v>400</v>
      </c>
      <c r="L137" s="70">
        <v>10682.043135999998</v>
      </c>
      <c r="M137" s="68">
        <v>119784.51763199997</v>
      </c>
      <c r="N137" s="70">
        <v>3600</v>
      </c>
      <c r="O137" s="70">
        <v>0</v>
      </c>
      <c r="P137" s="70">
        <v>4800</v>
      </c>
      <c r="Q137" s="74">
        <v>16407.039999999997</v>
      </c>
      <c r="R137" s="75">
        <v>9844.2239999999983</v>
      </c>
      <c r="S137" s="84">
        <f>M137+P137+Q137+R137+O137+N137</f>
        <v>154435.78163199997</v>
      </c>
    </row>
    <row r="138" spans="1:19" ht="16.5" thickBot="1">
      <c r="A138" s="106"/>
      <c r="B138" s="171" t="s">
        <v>79</v>
      </c>
      <c r="C138" s="172"/>
      <c r="D138" s="173"/>
      <c r="E138" s="81">
        <v>2121.33</v>
      </c>
      <c r="F138" s="81">
        <v>2217.98</v>
      </c>
      <c r="G138" s="118">
        <v>2268.0495999999998</v>
      </c>
      <c r="H138" s="81">
        <v>68994.068832000004</v>
      </c>
      <c r="I138" s="81">
        <v>2366.6800000000003</v>
      </c>
      <c r="J138" s="81">
        <v>1903.71</v>
      </c>
      <c r="K138" s="81">
        <v>2000</v>
      </c>
      <c r="L138" s="81">
        <v>75264.458831999989</v>
      </c>
      <c r="M138" s="81">
        <v>827928.825984</v>
      </c>
      <c r="N138" s="81">
        <v>28400.16</v>
      </c>
      <c r="O138" s="81">
        <v>22844.52</v>
      </c>
      <c r="P138" s="81">
        <v>24000</v>
      </c>
      <c r="Q138" s="81">
        <v>113402.47999999998</v>
      </c>
      <c r="R138" s="81">
        <v>68041.487999999998</v>
      </c>
      <c r="S138" s="85">
        <v>1084617.4739839998</v>
      </c>
    </row>
    <row r="139" spans="1:19" ht="16.5" thickBot="1">
      <c r="A139" s="106"/>
      <c r="B139" s="78" t="s">
        <v>97</v>
      </c>
      <c r="C139" s="79"/>
      <c r="D139" s="80"/>
      <c r="E139" s="81">
        <v>28366.910599999996</v>
      </c>
      <c r="F139" s="107">
        <v>29632.269999999997</v>
      </c>
      <c r="G139" s="118">
        <v>30854.114399999995</v>
      </c>
      <c r="H139" s="108">
        <v>938582.16004799982</v>
      </c>
      <c r="I139" s="108">
        <v>13278.560000000001</v>
      </c>
      <c r="J139" s="108">
        <v>9730.99</v>
      </c>
      <c r="K139" s="108">
        <v>45200</v>
      </c>
      <c r="L139" s="108">
        <v>1006791.7100479999</v>
      </c>
      <c r="M139" s="108">
        <v>11262985.920575999</v>
      </c>
      <c r="N139" s="108">
        <v>159342.72</v>
      </c>
      <c r="O139" s="108">
        <v>116771.88</v>
      </c>
      <c r="P139" s="108">
        <v>542400</v>
      </c>
      <c r="Q139" s="108">
        <v>1542705.7200000002</v>
      </c>
      <c r="R139" s="108">
        <v>925623.43199999991</v>
      </c>
      <c r="S139" s="108">
        <v>14549829.672575999</v>
      </c>
    </row>
    <row r="140" spans="1:19">
      <c r="L140" s="102"/>
      <c r="S140" s="102"/>
    </row>
    <row r="141" spans="1:19">
      <c r="E141" s="109"/>
      <c r="F141" s="109"/>
      <c r="G141" s="121"/>
      <c r="S141" s="102"/>
    </row>
    <row r="142" spans="1:19">
      <c r="A142" s="109"/>
      <c r="B142" s="109"/>
      <c r="C142" s="109"/>
      <c r="D142" s="109"/>
      <c r="E142" s="109"/>
      <c r="F142" s="109"/>
      <c r="G142" s="121"/>
      <c r="H142" s="109"/>
      <c r="I142" s="109"/>
      <c r="J142" s="109"/>
      <c r="K142" s="109"/>
      <c r="L142" s="109"/>
      <c r="M142" s="109"/>
      <c r="S142" s="102"/>
    </row>
    <row r="143" spans="1:19">
      <c r="S143" s="102"/>
    </row>
    <row r="144" spans="1:19">
      <c r="M144" s="110"/>
      <c r="S144" s="102"/>
    </row>
    <row r="145" spans="8:18">
      <c r="H145" s="35"/>
      <c r="I145" s="35"/>
      <c r="J145" s="35"/>
      <c r="L145" s="35"/>
    </row>
    <row r="146" spans="8:18">
      <c r="M146" s="35"/>
      <c r="N146" s="109"/>
      <c r="O146" s="109"/>
      <c r="P146" s="109"/>
      <c r="Q146" s="109"/>
      <c r="R146" s="109"/>
    </row>
    <row r="147" spans="8:18">
      <c r="M147" s="35"/>
      <c r="N147" s="109"/>
      <c r="O147" s="109"/>
      <c r="P147" s="109"/>
      <c r="Q147" s="109"/>
      <c r="R147" s="109"/>
    </row>
    <row r="148" spans="8:18">
      <c r="M148" s="35"/>
      <c r="N148" s="109"/>
      <c r="O148" s="109"/>
      <c r="P148" s="109"/>
      <c r="Q148" s="109"/>
      <c r="R148" s="109"/>
    </row>
    <row r="149" spans="8:18">
      <c r="M149" s="35"/>
      <c r="N149" s="109"/>
      <c r="O149" s="109"/>
      <c r="P149" s="109"/>
      <c r="Q149" s="109"/>
      <c r="R149" s="109"/>
    </row>
    <row r="150" spans="8:18">
      <c r="M150" s="35"/>
      <c r="N150" s="109"/>
      <c r="O150" s="109"/>
      <c r="P150" s="109"/>
      <c r="Q150" s="109"/>
      <c r="R150" s="109"/>
    </row>
    <row r="151" spans="8:18">
      <c r="M151" s="35"/>
      <c r="N151" s="109"/>
      <c r="O151" s="109"/>
      <c r="P151" s="109"/>
      <c r="Q151" s="109"/>
      <c r="R151" s="109"/>
    </row>
    <row r="152" spans="8:18">
      <c r="M152" s="35"/>
      <c r="N152" s="109"/>
      <c r="O152" s="109"/>
      <c r="P152" s="109"/>
      <c r="Q152" s="109"/>
      <c r="R152" s="109"/>
    </row>
    <row r="153" spans="8:18">
      <c r="M153" s="35"/>
      <c r="N153" s="109"/>
      <c r="O153" s="109"/>
      <c r="P153" s="109"/>
      <c r="Q153" s="109"/>
      <c r="R153" s="109"/>
    </row>
    <row r="154" spans="8:18">
      <c r="M154" s="35"/>
      <c r="N154" s="109"/>
      <c r="O154" s="109"/>
      <c r="P154" s="109"/>
      <c r="Q154" s="109"/>
      <c r="R154" s="109"/>
    </row>
    <row r="155" spans="8:18">
      <c r="M155" s="35"/>
      <c r="N155" s="109"/>
      <c r="O155" s="109"/>
      <c r="P155" s="109"/>
      <c r="Q155" s="109"/>
      <c r="R155" s="109"/>
    </row>
  </sheetData>
  <mergeCells count="23">
    <mergeCell ref="B109:D109"/>
    <mergeCell ref="B110:S110"/>
    <mergeCell ref="B131:D131"/>
    <mergeCell ref="B132:S132"/>
    <mergeCell ref="B138:D138"/>
    <mergeCell ref="B81:D81"/>
    <mergeCell ref="B82:S82"/>
    <mergeCell ref="B88:D88"/>
    <mergeCell ref="B89:S89"/>
    <mergeCell ref="B93:D93"/>
    <mergeCell ref="B94:S94"/>
    <mergeCell ref="B51:D51"/>
    <mergeCell ref="B52:S52"/>
    <mergeCell ref="B61:D61"/>
    <mergeCell ref="B62:S62"/>
    <mergeCell ref="B71:D71"/>
    <mergeCell ref="B72:S72"/>
    <mergeCell ref="C1:S1"/>
    <mergeCell ref="A2:S2"/>
    <mergeCell ref="A3:S3"/>
    <mergeCell ref="A4:S4"/>
    <mergeCell ref="H6:L6"/>
    <mergeCell ref="B8:S8"/>
  </mergeCells>
  <pageMargins left="0.70866141732283472" right="0.70866141732283472" top="0.74803149606299213" bottom="0.74803149606299213" header="0.31496062992125984" footer="0.31496062992125984"/>
  <pageSetup scale="3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91"/>
  <sheetViews>
    <sheetView topLeftCell="B37" zoomScale="68" zoomScaleNormal="68" workbookViewId="0">
      <selection activeCell="J77" sqref="J77"/>
    </sheetView>
  </sheetViews>
  <sheetFormatPr baseColWidth="10" defaultRowHeight="11.25"/>
  <cols>
    <col min="1" max="1" width="15.83203125" style="1" customWidth="1"/>
    <col min="2" max="2" width="50.6640625" style="1" customWidth="1"/>
    <col min="3" max="3" width="14" style="1" customWidth="1"/>
    <col min="4" max="4" width="15.83203125" style="2" customWidth="1"/>
    <col min="5" max="5" width="25.83203125" style="2" customWidth="1"/>
    <col min="6" max="6" width="11" style="1" customWidth="1"/>
    <col min="7" max="7" width="16.83203125" style="2" customWidth="1"/>
    <col min="8" max="9" width="12" style="1"/>
    <col min="10" max="10" width="16.33203125" style="1" customWidth="1"/>
    <col min="11" max="11" width="18.33203125" style="1" customWidth="1"/>
    <col min="12" max="12" width="17.5" style="125" bestFit="1" customWidth="1"/>
    <col min="13" max="13" width="19" style="125" bestFit="1" customWidth="1"/>
    <col min="14" max="15" width="13.1640625" style="1" bestFit="1" customWidth="1"/>
    <col min="16" max="16384" width="12" style="1"/>
  </cols>
  <sheetData>
    <row r="1" spans="1:15" s="5" customFormat="1" ht="35.1" customHeight="1">
      <c r="A1" s="178" t="s">
        <v>3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24"/>
      <c r="M1" s="124"/>
    </row>
    <row r="2" spans="1:15" s="5" customFormat="1" ht="43.15" customHeight="1">
      <c r="A2" s="4" t="s">
        <v>2</v>
      </c>
      <c r="B2" s="4" t="s">
        <v>1</v>
      </c>
      <c r="C2" s="4" t="s">
        <v>8</v>
      </c>
      <c r="D2" s="111" t="s">
        <v>98</v>
      </c>
      <c r="E2" s="112" t="s">
        <v>99</v>
      </c>
      <c r="F2" s="112" t="s">
        <v>103</v>
      </c>
      <c r="G2" s="112" t="s">
        <v>100</v>
      </c>
      <c r="H2" s="112" t="s">
        <v>101</v>
      </c>
      <c r="I2" s="112"/>
      <c r="J2" s="111" t="s">
        <v>102</v>
      </c>
      <c r="K2" s="113" t="s">
        <v>71</v>
      </c>
      <c r="L2" s="124"/>
      <c r="M2" s="124"/>
    </row>
    <row r="3" spans="1:15" ht="12">
      <c r="A3" s="137">
        <v>1</v>
      </c>
      <c r="B3" s="138" t="s">
        <v>10</v>
      </c>
      <c r="C3" s="134">
        <v>1</v>
      </c>
      <c r="D3" s="136">
        <v>1024.2</v>
      </c>
      <c r="E3" s="136">
        <f>D3*30.42</f>
        <v>31156.164000000004</v>
      </c>
      <c r="F3" s="135">
        <f>E3*12</f>
        <v>373873.96800000005</v>
      </c>
      <c r="G3" s="136">
        <v>24000</v>
      </c>
      <c r="H3" s="135">
        <v>26016</v>
      </c>
      <c r="I3" s="135">
        <f>400*12</f>
        <v>4800</v>
      </c>
      <c r="J3" s="135">
        <f t="shared" ref="J3:J19" si="0">D3*30</f>
        <v>30726</v>
      </c>
      <c r="K3" s="135">
        <f t="shared" ref="K3:K19" si="1">D3*50</f>
        <v>51210</v>
      </c>
      <c r="L3" s="144">
        <f>SUM(F3:K3)</f>
        <v>510625.96800000005</v>
      </c>
    </row>
    <row r="4" spans="1:15" ht="12">
      <c r="A4" s="25">
        <v>35</v>
      </c>
      <c r="B4" s="28" t="s">
        <v>11</v>
      </c>
      <c r="C4" s="123">
        <v>1</v>
      </c>
      <c r="D4" s="2">
        <v>261.64</v>
      </c>
      <c r="E4" s="2">
        <f t="shared" ref="E4:E65" si="2">D4*30.42</f>
        <v>7959.0888000000004</v>
      </c>
      <c r="F4" s="135">
        <f t="shared" ref="F4:F69" si="3">E4*12</f>
        <v>95509.065600000002</v>
      </c>
      <c r="G4" s="2">
        <v>6518.52</v>
      </c>
      <c r="I4" s="1">
        <f t="shared" ref="I4:I65" si="4">400*12</f>
        <v>4800</v>
      </c>
      <c r="J4" s="1">
        <f t="shared" si="0"/>
        <v>7849.2</v>
      </c>
      <c r="K4" s="1">
        <f t="shared" si="1"/>
        <v>13082</v>
      </c>
      <c r="L4" s="125">
        <f t="shared" ref="L4:L65" si="5">SUM(F4:K4)</f>
        <v>127758.7856</v>
      </c>
    </row>
    <row r="5" spans="1:15" ht="12">
      <c r="A5" s="25">
        <v>21</v>
      </c>
      <c r="B5" s="28" t="s">
        <v>12</v>
      </c>
      <c r="C5" s="123">
        <v>1</v>
      </c>
      <c r="D5" s="2">
        <v>296.7</v>
      </c>
      <c r="E5" s="2">
        <f t="shared" si="2"/>
        <v>9025.6139999999996</v>
      </c>
      <c r="F5" s="135">
        <f t="shared" si="3"/>
        <v>108307.36799999999</v>
      </c>
      <c r="G5" s="2">
        <v>6518.52</v>
      </c>
      <c r="I5" s="1">
        <f t="shared" si="4"/>
        <v>4800</v>
      </c>
      <c r="J5" s="1">
        <f t="shared" si="0"/>
        <v>8901</v>
      </c>
      <c r="K5" s="1">
        <f t="shared" si="1"/>
        <v>14835</v>
      </c>
      <c r="L5" s="125">
        <f t="shared" si="5"/>
        <v>143361.88799999998</v>
      </c>
    </row>
    <row r="6" spans="1:15" ht="12">
      <c r="A6" s="25">
        <v>45</v>
      </c>
      <c r="B6" s="28" t="s">
        <v>13</v>
      </c>
      <c r="C6" s="123">
        <v>1</v>
      </c>
      <c r="D6" s="2">
        <v>581</v>
      </c>
      <c r="E6" s="2">
        <f t="shared" si="2"/>
        <v>17674.02</v>
      </c>
      <c r="F6" s="135">
        <f t="shared" si="3"/>
        <v>212088.24</v>
      </c>
      <c r="I6" s="1">
        <f t="shared" si="4"/>
        <v>4800</v>
      </c>
      <c r="J6" s="1">
        <f t="shared" si="0"/>
        <v>17430</v>
      </c>
      <c r="K6" s="1">
        <f t="shared" si="1"/>
        <v>29050</v>
      </c>
      <c r="L6" s="125">
        <f t="shared" si="5"/>
        <v>263368.24</v>
      </c>
    </row>
    <row r="7" spans="1:15" ht="12">
      <c r="A7" s="25">
        <v>56</v>
      </c>
      <c r="B7" s="28" t="s">
        <v>14</v>
      </c>
      <c r="C7" s="123">
        <v>1</v>
      </c>
      <c r="D7" s="2">
        <v>357.56</v>
      </c>
      <c r="E7" s="2">
        <f t="shared" si="2"/>
        <v>10876.975200000001</v>
      </c>
      <c r="F7" s="135">
        <f t="shared" si="3"/>
        <v>130523.70240000001</v>
      </c>
      <c r="I7" s="1">
        <f t="shared" si="4"/>
        <v>4800</v>
      </c>
      <c r="J7" s="1">
        <f t="shared" si="0"/>
        <v>10726.8</v>
      </c>
      <c r="K7" s="1">
        <f t="shared" si="1"/>
        <v>17878</v>
      </c>
      <c r="L7" s="125">
        <f t="shared" si="5"/>
        <v>163928.5024</v>
      </c>
      <c r="M7" s="142">
        <f>SUM(L3:L7)</f>
        <v>1209043.3840000001</v>
      </c>
      <c r="N7" s="1">
        <v>1209043.74</v>
      </c>
      <c r="O7" s="145">
        <f>M7-N7</f>
        <v>-0.35599999991245568</v>
      </c>
    </row>
    <row r="8" spans="1:15" ht="12">
      <c r="A8" s="141">
        <v>39</v>
      </c>
      <c r="B8" s="133" t="s">
        <v>15</v>
      </c>
      <c r="C8" s="134">
        <v>1</v>
      </c>
      <c r="D8" s="136">
        <v>403.71</v>
      </c>
      <c r="E8" s="136">
        <f t="shared" si="2"/>
        <v>12280.858200000001</v>
      </c>
      <c r="F8" s="135">
        <f t="shared" si="3"/>
        <v>147370.2984</v>
      </c>
      <c r="G8" s="136"/>
      <c r="H8" s="135"/>
      <c r="I8" s="135">
        <f t="shared" si="4"/>
        <v>4800</v>
      </c>
      <c r="J8" s="135">
        <f t="shared" si="0"/>
        <v>12111.3</v>
      </c>
      <c r="K8" s="135">
        <f t="shared" si="1"/>
        <v>20185.5</v>
      </c>
      <c r="L8" s="144">
        <f t="shared" si="5"/>
        <v>184467.09839999999</v>
      </c>
    </row>
    <row r="9" spans="1:15" ht="12">
      <c r="A9" s="25">
        <v>53</v>
      </c>
      <c r="B9" s="28" t="s">
        <v>16</v>
      </c>
      <c r="C9" s="123">
        <v>1</v>
      </c>
      <c r="D9" s="2">
        <v>274.75</v>
      </c>
      <c r="E9" s="2">
        <f t="shared" si="2"/>
        <v>8357.8950000000004</v>
      </c>
      <c r="F9" s="135">
        <f t="shared" si="3"/>
        <v>100294.74</v>
      </c>
      <c r="I9" s="1">
        <f t="shared" si="4"/>
        <v>4800</v>
      </c>
      <c r="J9" s="1">
        <f t="shared" si="0"/>
        <v>8242.5</v>
      </c>
      <c r="K9" s="1">
        <f t="shared" si="1"/>
        <v>13737.5</v>
      </c>
      <c r="L9" s="125">
        <f t="shared" si="5"/>
        <v>127074.74</v>
      </c>
    </row>
    <row r="10" spans="1:15" ht="12">
      <c r="A10" s="26">
        <v>60</v>
      </c>
      <c r="B10" s="28" t="s">
        <v>17</v>
      </c>
      <c r="C10" s="123">
        <v>1</v>
      </c>
      <c r="D10" s="2">
        <v>196.3</v>
      </c>
      <c r="E10" s="2">
        <f t="shared" si="2"/>
        <v>5971.4460000000008</v>
      </c>
      <c r="F10" s="135">
        <f t="shared" si="3"/>
        <v>71657.352000000014</v>
      </c>
      <c r="I10" s="1">
        <f t="shared" si="4"/>
        <v>4800</v>
      </c>
      <c r="J10" s="1">
        <f t="shared" si="0"/>
        <v>5889</v>
      </c>
      <c r="K10" s="1">
        <f t="shared" si="1"/>
        <v>9815</v>
      </c>
      <c r="L10" s="125">
        <f t="shared" si="5"/>
        <v>92161.352000000014</v>
      </c>
      <c r="M10" s="144">
        <f>SUM(L8:L10)</f>
        <v>403703.19040000002</v>
      </c>
      <c r="N10" s="1">
        <v>403700.7</v>
      </c>
      <c r="O10" s="145">
        <f>M10-N10</f>
        <v>2.4904000000096858</v>
      </c>
    </row>
    <row r="11" spans="1:15" ht="12">
      <c r="A11" s="132">
        <v>3</v>
      </c>
      <c r="B11" s="133" t="s">
        <v>18</v>
      </c>
      <c r="C11" s="134">
        <v>1</v>
      </c>
      <c r="D11" s="136">
        <v>791.23</v>
      </c>
      <c r="E11" s="136">
        <f t="shared" si="2"/>
        <v>24069.216600000003</v>
      </c>
      <c r="F11" s="135">
        <f t="shared" si="3"/>
        <v>288830.59920000006</v>
      </c>
      <c r="G11" s="136">
        <v>23466.84</v>
      </c>
      <c r="H11" s="135">
        <v>23466.84</v>
      </c>
      <c r="I11" s="135">
        <f t="shared" si="4"/>
        <v>4800</v>
      </c>
      <c r="J11" s="135">
        <f t="shared" si="0"/>
        <v>23736.9</v>
      </c>
      <c r="K11" s="135">
        <f t="shared" si="1"/>
        <v>39561.5</v>
      </c>
      <c r="L11" s="144">
        <f t="shared" si="5"/>
        <v>403862.67920000013</v>
      </c>
    </row>
    <row r="12" spans="1:15" ht="12">
      <c r="A12" s="26">
        <v>9</v>
      </c>
      <c r="B12" s="28" t="s">
        <v>20</v>
      </c>
      <c r="C12" s="123">
        <v>1</v>
      </c>
      <c r="D12" s="2">
        <v>328.14</v>
      </c>
      <c r="E12" s="2">
        <f t="shared" si="2"/>
        <v>9982.0187999999998</v>
      </c>
      <c r="F12" s="135">
        <f t="shared" si="3"/>
        <v>119784.22560000001</v>
      </c>
      <c r="G12" s="2">
        <v>2400</v>
      </c>
      <c r="H12" s="1">
        <v>6000</v>
      </c>
      <c r="I12" s="1">
        <f t="shared" si="4"/>
        <v>4800</v>
      </c>
      <c r="J12" s="1">
        <f t="shared" si="0"/>
        <v>9844.1999999999989</v>
      </c>
      <c r="K12" s="1">
        <f t="shared" si="1"/>
        <v>16407</v>
      </c>
      <c r="L12" s="125">
        <f t="shared" si="5"/>
        <v>159235.42560000002</v>
      </c>
    </row>
    <row r="13" spans="1:15" ht="12">
      <c r="A13" s="26">
        <v>8</v>
      </c>
      <c r="B13" s="28" t="s">
        <v>21</v>
      </c>
      <c r="C13" s="123">
        <v>1</v>
      </c>
      <c r="D13" s="2">
        <v>328.14</v>
      </c>
      <c r="E13" s="2">
        <f t="shared" si="2"/>
        <v>9982.0187999999998</v>
      </c>
      <c r="F13" s="135">
        <f t="shared" si="3"/>
        <v>119784.22560000001</v>
      </c>
      <c r="G13" s="2">
        <v>6000</v>
      </c>
      <c r="H13" s="1">
        <v>6000</v>
      </c>
      <c r="I13" s="1">
        <f t="shared" si="4"/>
        <v>4800</v>
      </c>
      <c r="J13" s="1">
        <f t="shared" si="0"/>
        <v>9844.1999999999989</v>
      </c>
      <c r="K13" s="1">
        <f t="shared" si="1"/>
        <v>16407</v>
      </c>
      <c r="L13" s="125">
        <f t="shared" si="5"/>
        <v>162835.42560000002</v>
      </c>
    </row>
    <row r="14" spans="1:15" ht="12">
      <c r="A14" s="26">
        <v>28</v>
      </c>
      <c r="B14" s="29" t="s">
        <v>22</v>
      </c>
      <c r="C14" s="123">
        <v>1</v>
      </c>
      <c r="D14" s="2">
        <v>328.14</v>
      </c>
      <c r="E14" s="2">
        <f t="shared" si="2"/>
        <v>9982.0187999999998</v>
      </c>
      <c r="F14" s="135">
        <f t="shared" si="3"/>
        <v>119784.22560000001</v>
      </c>
      <c r="G14" s="2">
        <v>6000</v>
      </c>
      <c r="H14" s="1">
        <v>6000</v>
      </c>
      <c r="I14" s="1">
        <f t="shared" si="4"/>
        <v>4800</v>
      </c>
      <c r="J14" s="1">
        <f t="shared" si="0"/>
        <v>9844.1999999999989</v>
      </c>
      <c r="K14" s="1">
        <f t="shared" si="1"/>
        <v>16407</v>
      </c>
      <c r="L14" s="125">
        <f t="shared" si="5"/>
        <v>162835.42560000002</v>
      </c>
    </row>
    <row r="15" spans="1:15" ht="12">
      <c r="A15" s="26">
        <v>10</v>
      </c>
      <c r="B15" s="28" t="s">
        <v>23</v>
      </c>
      <c r="C15" s="123">
        <v>1</v>
      </c>
      <c r="D15" s="2">
        <v>292.48</v>
      </c>
      <c r="E15" s="2">
        <f t="shared" si="2"/>
        <v>8897.2416000000012</v>
      </c>
      <c r="F15" s="135">
        <f t="shared" si="3"/>
        <v>106766.89920000001</v>
      </c>
      <c r="G15" s="2">
        <v>3600</v>
      </c>
      <c r="H15" s="1">
        <v>3600</v>
      </c>
      <c r="I15" s="1">
        <f t="shared" si="4"/>
        <v>4800</v>
      </c>
      <c r="J15" s="1">
        <f t="shared" si="0"/>
        <v>8774.4000000000015</v>
      </c>
      <c r="K15" s="1">
        <f t="shared" si="1"/>
        <v>14624</v>
      </c>
      <c r="L15" s="125">
        <f t="shared" si="5"/>
        <v>142165.29920000001</v>
      </c>
    </row>
    <row r="16" spans="1:15" ht="12">
      <c r="A16" s="26">
        <v>11</v>
      </c>
      <c r="B16" s="28" t="s">
        <v>24</v>
      </c>
      <c r="C16" s="123">
        <v>1</v>
      </c>
      <c r="D16" s="2">
        <v>273.77999999999997</v>
      </c>
      <c r="E16" s="2">
        <f t="shared" si="2"/>
        <v>8328.3876</v>
      </c>
      <c r="F16" s="135">
        <f t="shared" si="3"/>
        <v>99940.651199999993</v>
      </c>
      <c r="H16" s="1">
        <v>3600</v>
      </c>
      <c r="I16" s="1">
        <f t="shared" si="4"/>
        <v>4800</v>
      </c>
      <c r="J16" s="1">
        <f t="shared" si="0"/>
        <v>8213.4</v>
      </c>
      <c r="K16" s="1">
        <f t="shared" si="1"/>
        <v>13688.999999999998</v>
      </c>
      <c r="L16" s="125">
        <f t="shared" si="5"/>
        <v>130243.05119999999</v>
      </c>
    </row>
    <row r="17" spans="1:15" ht="12">
      <c r="A17" s="26">
        <v>7</v>
      </c>
      <c r="B17" s="28" t="s">
        <v>25</v>
      </c>
      <c r="C17" s="123">
        <v>1</v>
      </c>
      <c r="D17" s="2">
        <v>328.14</v>
      </c>
      <c r="E17" s="2">
        <f t="shared" si="2"/>
        <v>9982.0187999999998</v>
      </c>
      <c r="F17" s="135">
        <f t="shared" si="3"/>
        <v>119784.22560000001</v>
      </c>
      <c r="G17" s="2">
        <v>4200</v>
      </c>
      <c r="H17" s="1">
        <v>1800</v>
      </c>
      <c r="I17" s="1">
        <f t="shared" si="4"/>
        <v>4800</v>
      </c>
      <c r="J17" s="1">
        <f t="shared" si="0"/>
        <v>9844.1999999999989</v>
      </c>
      <c r="K17" s="1">
        <f t="shared" si="1"/>
        <v>16407</v>
      </c>
      <c r="L17" s="125">
        <f t="shared" si="5"/>
        <v>156835.42560000002</v>
      </c>
    </row>
    <row r="18" spans="1:15" ht="12">
      <c r="A18" s="26">
        <v>7</v>
      </c>
      <c r="B18" s="28" t="s">
        <v>25</v>
      </c>
      <c r="C18" s="123">
        <v>1</v>
      </c>
      <c r="D18" s="2">
        <v>274.75</v>
      </c>
      <c r="E18" s="2">
        <f t="shared" si="2"/>
        <v>8357.8950000000004</v>
      </c>
      <c r="F18" s="135">
        <f t="shared" si="3"/>
        <v>100294.74</v>
      </c>
      <c r="I18" s="1">
        <f t="shared" si="4"/>
        <v>4800</v>
      </c>
      <c r="J18" s="1">
        <f t="shared" si="0"/>
        <v>8242.5</v>
      </c>
      <c r="K18" s="1">
        <f t="shared" si="1"/>
        <v>13737.5</v>
      </c>
      <c r="L18" s="125">
        <f t="shared" si="5"/>
        <v>127074.74</v>
      </c>
    </row>
    <row r="19" spans="1:15" ht="12">
      <c r="A19" s="26">
        <v>12</v>
      </c>
      <c r="B19" s="28" t="s">
        <v>26</v>
      </c>
      <c r="C19" s="123">
        <v>1</v>
      </c>
      <c r="D19" s="2">
        <v>196.3</v>
      </c>
      <c r="E19" s="2">
        <f t="shared" si="2"/>
        <v>5971.4460000000008</v>
      </c>
      <c r="F19" s="135">
        <f t="shared" si="3"/>
        <v>71657.352000000014</v>
      </c>
      <c r="I19" s="1">
        <f t="shared" si="4"/>
        <v>4800</v>
      </c>
      <c r="J19" s="1">
        <f t="shared" si="0"/>
        <v>5889</v>
      </c>
      <c r="K19" s="1">
        <f t="shared" si="1"/>
        <v>9815</v>
      </c>
      <c r="L19" s="125">
        <f t="shared" si="5"/>
        <v>92161.352000000014</v>
      </c>
    </row>
    <row r="20" spans="1:15" ht="12">
      <c r="A20" s="26">
        <v>12</v>
      </c>
      <c r="B20" s="28" t="s">
        <v>26</v>
      </c>
      <c r="C20" s="123">
        <v>2</v>
      </c>
      <c r="D20" s="2">
        <v>203.16</v>
      </c>
      <c r="E20" s="2">
        <f>D20*30.42*2</f>
        <v>12360.2544</v>
      </c>
      <c r="F20" s="135">
        <f t="shared" si="3"/>
        <v>148323.0528</v>
      </c>
      <c r="I20" s="1">
        <f>400*12*2</f>
        <v>9600</v>
      </c>
      <c r="J20" s="1">
        <f>D20*30*2</f>
        <v>12189.6</v>
      </c>
      <c r="K20" s="1">
        <f>D20*50*2</f>
        <v>20316</v>
      </c>
      <c r="L20" s="125">
        <f t="shared" si="5"/>
        <v>190428.65280000001</v>
      </c>
    </row>
    <row r="21" spans="1:15" ht="12">
      <c r="A21" s="26">
        <v>14</v>
      </c>
      <c r="B21" s="28" t="s">
        <v>27</v>
      </c>
      <c r="C21" s="123">
        <v>1</v>
      </c>
      <c r="D21" s="2">
        <v>176.04</v>
      </c>
      <c r="E21" s="2">
        <f t="shared" si="2"/>
        <v>5355.1368000000002</v>
      </c>
      <c r="F21" s="135">
        <f t="shared" si="3"/>
        <v>64261.641600000003</v>
      </c>
      <c r="I21" s="1">
        <f t="shared" si="4"/>
        <v>4800</v>
      </c>
      <c r="J21" s="1">
        <f t="shared" ref="J21:J33" si="6">D21*30</f>
        <v>5281.2</v>
      </c>
      <c r="K21" s="1">
        <f t="shared" ref="K21:K33" si="7">D21*50</f>
        <v>8802</v>
      </c>
      <c r="L21" s="125">
        <f t="shared" si="5"/>
        <v>83144.8416</v>
      </c>
    </row>
    <row r="22" spans="1:15" ht="12">
      <c r="A22" s="26">
        <v>14</v>
      </c>
      <c r="B22" s="28" t="s">
        <v>27</v>
      </c>
      <c r="C22" s="123">
        <v>1</v>
      </c>
      <c r="D22" s="2">
        <v>161.9</v>
      </c>
      <c r="E22" s="2">
        <f t="shared" si="2"/>
        <v>4924.9980000000005</v>
      </c>
      <c r="F22" s="135">
        <f t="shared" si="3"/>
        <v>59099.97600000001</v>
      </c>
      <c r="I22" s="1">
        <f t="shared" si="4"/>
        <v>4800</v>
      </c>
      <c r="J22" s="1">
        <f t="shared" si="6"/>
        <v>4857</v>
      </c>
      <c r="K22" s="1">
        <f t="shared" si="7"/>
        <v>8095</v>
      </c>
      <c r="L22" s="125">
        <f t="shared" si="5"/>
        <v>76851.97600000001</v>
      </c>
    </row>
    <row r="23" spans="1:15" ht="12">
      <c r="A23" s="26">
        <v>13</v>
      </c>
      <c r="B23" s="28" t="s">
        <v>28</v>
      </c>
      <c r="C23" s="123">
        <v>1</v>
      </c>
      <c r="D23" s="2">
        <v>207.31</v>
      </c>
      <c r="E23" s="2">
        <f t="shared" si="2"/>
        <v>6306.3702000000003</v>
      </c>
      <c r="F23" s="135">
        <f t="shared" si="3"/>
        <v>75676.4424</v>
      </c>
      <c r="I23" s="1">
        <f t="shared" si="4"/>
        <v>4800</v>
      </c>
      <c r="J23" s="1">
        <f t="shared" si="6"/>
        <v>6219.3</v>
      </c>
      <c r="K23" s="1">
        <f t="shared" si="7"/>
        <v>10365.5</v>
      </c>
      <c r="L23" s="125">
        <f t="shared" si="5"/>
        <v>97061.242400000003</v>
      </c>
      <c r="M23" s="144">
        <f>SUM(L11:L23)</f>
        <v>1984735.5368000001</v>
      </c>
      <c r="N23" s="1">
        <v>1984739.45</v>
      </c>
      <c r="O23" s="145">
        <f>N23-M23</f>
        <v>3.9131999998353422</v>
      </c>
    </row>
    <row r="24" spans="1:15" ht="12">
      <c r="A24" s="132">
        <v>4</v>
      </c>
      <c r="B24" s="133" t="s">
        <v>29</v>
      </c>
      <c r="C24" s="134">
        <v>1</v>
      </c>
      <c r="D24" s="136">
        <v>581.98</v>
      </c>
      <c r="E24" s="136">
        <f t="shared" si="2"/>
        <v>17703.831600000001</v>
      </c>
      <c r="F24" s="135">
        <f t="shared" si="3"/>
        <v>212445.9792</v>
      </c>
      <c r="G24" s="136">
        <v>17600.16</v>
      </c>
      <c r="H24" s="135">
        <v>15644.52</v>
      </c>
      <c r="I24" s="135">
        <f t="shared" si="4"/>
        <v>4800</v>
      </c>
      <c r="J24" s="135">
        <f t="shared" si="6"/>
        <v>17459.400000000001</v>
      </c>
      <c r="K24" s="135">
        <f t="shared" si="7"/>
        <v>29099</v>
      </c>
      <c r="L24" s="144">
        <f t="shared" si="5"/>
        <v>297049.05920000002</v>
      </c>
    </row>
    <row r="25" spans="1:15" ht="12">
      <c r="A25" s="26">
        <v>33</v>
      </c>
      <c r="B25" s="28" t="s">
        <v>30</v>
      </c>
      <c r="C25" s="123">
        <v>1</v>
      </c>
      <c r="D25" s="2">
        <v>257.83999999999997</v>
      </c>
      <c r="E25" s="2">
        <f t="shared" si="2"/>
        <v>7843.4928</v>
      </c>
      <c r="F25" s="135">
        <f t="shared" si="3"/>
        <v>94121.9136</v>
      </c>
      <c r="I25" s="1">
        <f t="shared" si="4"/>
        <v>4800</v>
      </c>
      <c r="J25" s="1">
        <f t="shared" si="6"/>
        <v>7735.1999999999989</v>
      </c>
      <c r="K25" s="1">
        <f t="shared" si="7"/>
        <v>12891.999999999998</v>
      </c>
      <c r="L25" s="125">
        <f t="shared" si="5"/>
        <v>119549.1136</v>
      </c>
    </row>
    <row r="26" spans="1:15" ht="12">
      <c r="A26" s="26">
        <v>43</v>
      </c>
      <c r="B26" s="28" t="s">
        <v>31</v>
      </c>
      <c r="C26" s="123">
        <v>1</v>
      </c>
      <c r="D26" s="2">
        <v>240.71</v>
      </c>
      <c r="E26" s="2">
        <f t="shared" si="2"/>
        <v>7322.3982000000005</v>
      </c>
      <c r="F26" s="135">
        <f t="shared" si="3"/>
        <v>87868.77840000001</v>
      </c>
      <c r="G26" s="2">
        <v>1800</v>
      </c>
      <c r="I26" s="1">
        <f t="shared" si="4"/>
        <v>4800</v>
      </c>
      <c r="J26" s="1">
        <f t="shared" si="6"/>
        <v>7221.3</v>
      </c>
      <c r="K26" s="1">
        <f t="shared" si="7"/>
        <v>12035.5</v>
      </c>
      <c r="L26" s="125">
        <f t="shared" si="5"/>
        <v>113725.57840000001</v>
      </c>
    </row>
    <row r="27" spans="1:15" ht="12">
      <c r="A27" s="26">
        <v>22</v>
      </c>
      <c r="B27" s="28" t="s">
        <v>32</v>
      </c>
      <c r="C27" s="123">
        <v>1</v>
      </c>
      <c r="D27" s="2">
        <v>328.14</v>
      </c>
      <c r="E27" s="2">
        <f t="shared" si="2"/>
        <v>9982.0187999999998</v>
      </c>
      <c r="F27" s="135">
        <f t="shared" si="3"/>
        <v>119784.22560000001</v>
      </c>
      <c r="G27" s="2">
        <v>1800</v>
      </c>
      <c r="I27" s="1">
        <f t="shared" si="4"/>
        <v>4800</v>
      </c>
      <c r="J27" s="1">
        <f t="shared" si="6"/>
        <v>9844.1999999999989</v>
      </c>
      <c r="K27" s="1">
        <f t="shared" si="7"/>
        <v>16407</v>
      </c>
      <c r="L27" s="125">
        <f t="shared" si="5"/>
        <v>152635.42560000002</v>
      </c>
    </row>
    <row r="28" spans="1:15" ht="12">
      <c r="A28" s="26">
        <v>26</v>
      </c>
      <c r="B28" s="28" t="s">
        <v>33</v>
      </c>
      <c r="C28" s="123">
        <v>1</v>
      </c>
      <c r="D28" s="2">
        <v>257.83999999999997</v>
      </c>
      <c r="E28" s="2">
        <f t="shared" si="2"/>
        <v>7843.4928</v>
      </c>
      <c r="F28" s="135">
        <f t="shared" si="3"/>
        <v>94121.9136</v>
      </c>
      <c r="I28" s="1">
        <f t="shared" si="4"/>
        <v>4800</v>
      </c>
      <c r="J28" s="1">
        <f t="shared" si="6"/>
        <v>7735.1999999999989</v>
      </c>
      <c r="K28" s="1">
        <f t="shared" si="7"/>
        <v>12891.999999999998</v>
      </c>
      <c r="L28" s="125">
        <f t="shared" si="5"/>
        <v>119549.1136</v>
      </c>
    </row>
    <row r="29" spans="1:15" s="129" customFormat="1" ht="12">
      <c r="A29" s="126">
        <v>27</v>
      </c>
      <c r="B29" s="127" t="s">
        <v>34</v>
      </c>
      <c r="C29" s="128">
        <v>1</v>
      </c>
      <c r="D29" s="143">
        <v>274.75</v>
      </c>
      <c r="E29" s="130">
        <f t="shared" si="2"/>
        <v>8357.8950000000004</v>
      </c>
      <c r="F29" s="135">
        <f t="shared" si="3"/>
        <v>100294.74</v>
      </c>
      <c r="G29" s="130">
        <v>1800</v>
      </c>
      <c r="H29" s="129">
        <v>1800</v>
      </c>
      <c r="I29" s="129">
        <f t="shared" si="4"/>
        <v>4800</v>
      </c>
      <c r="J29" s="129">
        <f t="shared" si="6"/>
        <v>8242.5</v>
      </c>
      <c r="K29" s="129">
        <f t="shared" si="7"/>
        <v>13737.5</v>
      </c>
      <c r="L29" s="125">
        <f t="shared" si="5"/>
        <v>130674.74</v>
      </c>
      <c r="M29" s="131"/>
    </row>
    <row r="30" spans="1:15" ht="12">
      <c r="A30" s="26">
        <v>41</v>
      </c>
      <c r="B30" s="28" t="s">
        <v>35</v>
      </c>
      <c r="C30" s="123">
        <v>1</v>
      </c>
      <c r="D30" s="2">
        <v>328.14</v>
      </c>
      <c r="E30" s="2">
        <f t="shared" si="2"/>
        <v>9982.0187999999998</v>
      </c>
      <c r="F30" s="135">
        <f t="shared" si="3"/>
        <v>119784.22560000001</v>
      </c>
      <c r="I30" s="1">
        <f t="shared" si="4"/>
        <v>4800</v>
      </c>
      <c r="J30" s="1">
        <f t="shared" si="6"/>
        <v>9844.1999999999989</v>
      </c>
      <c r="K30" s="1">
        <f t="shared" si="7"/>
        <v>16407</v>
      </c>
      <c r="L30" s="125">
        <f t="shared" si="5"/>
        <v>150835.42560000002</v>
      </c>
    </row>
    <row r="31" spans="1:15" ht="12">
      <c r="A31" s="26">
        <v>41</v>
      </c>
      <c r="B31" s="28" t="s">
        <v>35</v>
      </c>
      <c r="C31" s="123">
        <v>1</v>
      </c>
      <c r="D31" s="2">
        <v>314.01</v>
      </c>
      <c r="E31" s="2">
        <f t="shared" si="2"/>
        <v>9552.1841999999997</v>
      </c>
      <c r="F31" s="135">
        <f t="shared" si="3"/>
        <v>114626.2104</v>
      </c>
      <c r="I31" s="1">
        <f t="shared" si="4"/>
        <v>4800</v>
      </c>
      <c r="J31" s="1">
        <f t="shared" si="6"/>
        <v>9420.2999999999993</v>
      </c>
      <c r="K31" s="1">
        <f t="shared" si="7"/>
        <v>15700.5</v>
      </c>
      <c r="L31" s="125">
        <f t="shared" si="5"/>
        <v>144547.0104</v>
      </c>
    </row>
    <row r="32" spans="1:15" ht="12">
      <c r="A32" s="26">
        <v>57</v>
      </c>
      <c r="B32" s="28" t="s">
        <v>36</v>
      </c>
      <c r="C32" s="123">
        <v>1</v>
      </c>
      <c r="D32" s="2">
        <v>202.57</v>
      </c>
      <c r="E32" s="2">
        <f t="shared" si="2"/>
        <v>6162.1794</v>
      </c>
      <c r="F32" s="135">
        <f t="shared" si="3"/>
        <v>73946.152799999996</v>
      </c>
      <c r="I32" s="1">
        <f t="shared" si="4"/>
        <v>4800</v>
      </c>
      <c r="J32" s="1">
        <f t="shared" si="6"/>
        <v>6077.0999999999995</v>
      </c>
      <c r="K32" s="1">
        <f t="shared" si="7"/>
        <v>10128.5</v>
      </c>
      <c r="L32" s="125">
        <f t="shared" si="5"/>
        <v>94951.752800000002</v>
      </c>
    </row>
    <row r="33" spans="1:16" ht="12">
      <c r="A33" s="26">
        <v>57</v>
      </c>
      <c r="B33" s="28" t="s">
        <v>36</v>
      </c>
      <c r="C33" s="123">
        <v>1</v>
      </c>
      <c r="D33" s="2">
        <v>187.84</v>
      </c>
      <c r="E33" s="2">
        <f t="shared" si="2"/>
        <v>5714.0928000000004</v>
      </c>
      <c r="F33" s="135">
        <f t="shared" si="3"/>
        <v>68569.113600000012</v>
      </c>
      <c r="I33" s="1">
        <f t="shared" si="4"/>
        <v>4800</v>
      </c>
      <c r="J33" s="1">
        <f t="shared" si="6"/>
        <v>5635.2</v>
      </c>
      <c r="K33" s="1">
        <f t="shared" si="7"/>
        <v>9392</v>
      </c>
      <c r="L33" s="125">
        <f t="shared" si="5"/>
        <v>88396.313600000009</v>
      </c>
      <c r="N33" s="2"/>
      <c r="P33" s="2"/>
    </row>
    <row r="34" spans="1:16" ht="12">
      <c r="A34" s="26">
        <v>16</v>
      </c>
      <c r="B34" s="28" t="s">
        <v>37</v>
      </c>
      <c r="C34" s="123">
        <v>6</v>
      </c>
      <c r="D34" s="2">
        <v>280.42</v>
      </c>
      <c r="E34" s="2">
        <f>D34*30.42*6</f>
        <v>51182.258400000006</v>
      </c>
      <c r="F34" s="135">
        <f t="shared" si="3"/>
        <v>614187.10080000013</v>
      </c>
      <c r="I34" s="1">
        <f>400*12*6</f>
        <v>28800</v>
      </c>
      <c r="J34" s="1">
        <f>D34*30*6</f>
        <v>50475.600000000006</v>
      </c>
      <c r="K34" s="1">
        <f>D34*50*6</f>
        <v>84126</v>
      </c>
      <c r="L34" s="125">
        <f t="shared" si="5"/>
        <v>777588.70080000011</v>
      </c>
    </row>
    <row r="35" spans="1:16" ht="12">
      <c r="A35" s="26">
        <v>55</v>
      </c>
      <c r="B35" s="28" t="s">
        <v>38</v>
      </c>
      <c r="C35" s="123">
        <v>1</v>
      </c>
      <c r="D35" s="2">
        <v>280.42</v>
      </c>
      <c r="E35" s="2">
        <f t="shared" si="2"/>
        <v>8530.376400000001</v>
      </c>
      <c r="F35" s="135">
        <f t="shared" si="3"/>
        <v>102364.51680000001</v>
      </c>
      <c r="I35" s="1">
        <f t="shared" si="4"/>
        <v>4800</v>
      </c>
      <c r="J35" s="1">
        <f>D35*30</f>
        <v>8412.6</v>
      </c>
      <c r="K35" s="1">
        <f>D35*50</f>
        <v>14021</v>
      </c>
      <c r="L35" s="125">
        <f t="shared" si="5"/>
        <v>129598.11680000002</v>
      </c>
    </row>
    <row r="36" spans="1:16" ht="12">
      <c r="A36" s="26">
        <v>16</v>
      </c>
      <c r="B36" s="28" t="s">
        <v>39</v>
      </c>
      <c r="C36" s="123">
        <v>2</v>
      </c>
      <c r="D36" s="2">
        <v>274.91000000000003</v>
      </c>
      <c r="E36" s="2">
        <f>D36*30.42*2</f>
        <v>16725.524400000002</v>
      </c>
      <c r="F36" s="135">
        <f t="shared" si="3"/>
        <v>200706.29280000002</v>
      </c>
      <c r="I36" s="1">
        <f>400*12*2</f>
        <v>9600</v>
      </c>
      <c r="J36" s="1">
        <f>D36*30*2</f>
        <v>16494.600000000002</v>
      </c>
      <c r="K36" s="1">
        <f>D36*50*2</f>
        <v>27491.000000000004</v>
      </c>
      <c r="L36" s="125">
        <f t="shared" si="5"/>
        <v>254291.89280000003</v>
      </c>
      <c r="M36" s="1"/>
      <c r="N36" s="145"/>
    </row>
    <row r="37" spans="1:16" ht="12">
      <c r="A37" s="26">
        <v>18</v>
      </c>
      <c r="B37" s="30" t="s">
        <v>51</v>
      </c>
      <c r="C37" s="123">
        <v>1</v>
      </c>
      <c r="D37" s="2">
        <v>272.45</v>
      </c>
      <c r="E37" s="2">
        <f t="shared" si="2"/>
        <v>8287.9290000000001</v>
      </c>
      <c r="F37" s="135">
        <f t="shared" si="3"/>
        <v>99455.148000000001</v>
      </c>
      <c r="I37" s="1">
        <f t="shared" si="4"/>
        <v>4800</v>
      </c>
      <c r="J37" s="1">
        <f t="shared" ref="J37:J44" si="8">D37*30</f>
        <v>8173.5</v>
      </c>
      <c r="K37" s="1">
        <f t="shared" ref="K37:K44" si="9">D37*50</f>
        <v>13622.5</v>
      </c>
      <c r="L37" s="125">
        <f>SUM(F37:K37)</f>
        <v>126051.148</v>
      </c>
      <c r="M37" s="142">
        <f>SUM(L24:L37)</f>
        <v>2699443.3912</v>
      </c>
      <c r="N37" s="1">
        <v>2699428.79</v>
      </c>
      <c r="O37" s="145">
        <f>M37-N37</f>
        <v>14.601199999917299</v>
      </c>
    </row>
    <row r="38" spans="1:16" ht="12">
      <c r="A38" s="132">
        <v>5</v>
      </c>
      <c r="B38" s="133" t="s">
        <v>40</v>
      </c>
      <c r="C38" s="134">
        <v>1</v>
      </c>
      <c r="D38" s="136">
        <v>581.98</v>
      </c>
      <c r="E38" s="136">
        <f t="shared" si="2"/>
        <v>17703.831600000001</v>
      </c>
      <c r="F38" s="135">
        <f t="shared" si="3"/>
        <v>212445.9792</v>
      </c>
      <c r="G38" s="136">
        <v>17600.16</v>
      </c>
      <c r="H38" s="135">
        <v>15644.52</v>
      </c>
      <c r="I38" s="135">
        <f t="shared" si="4"/>
        <v>4800</v>
      </c>
      <c r="J38" s="135">
        <f t="shared" si="8"/>
        <v>17459.400000000001</v>
      </c>
      <c r="K38" s="135">
        <f t="shared" si="9"/>
        <v>29099</v>
      </c>
      <c r="L38" s="144">
        <f t="shared" si="5"/>
        <v>297049.05920000002</v>
      </c>
    </row>
    <row r="39" spans="1:16" ht="12">
      <c r="A39" s="26">
        <v>29</v>
      </c>
      <c r="B39" s="28" t="s">
        <v>41</v>
      </c>
      <c r="C39" s="123">
        <v>1</v>
      </c>
      <c r="D39" s="2">
        <v>494.16</v>
      </c>
      <c r="E39" s="2">
        <f t="shared" si="2"/>
        <v>15032.347200000002</v>
      </c>
      <c r="F39" s="135">
        <f t="shared" si="3"/>
        <v>180388.16640000002</v>
      </c>
      <c r="I39" s="1">
        <f t="shared" si="4"/>
        <v>4800</v>
      </c>
      <c r="J39" s="1">
        <f t="shared" si="8"/>
        <v>14824.800000000001</v>
      </c>
      <c r="K39" s="1">
        <f t="shared" si="9"/>
        <v>24708</v>
      </c>
      <c r="L39" s="125">
        <f t="shared" si="5"/>
        <v>224720.9664</v>
      </c>
    </row>
    <row r="40" spans="1:16" ht="12">
      <c r="A40" s="26">
        <v>24</v>
      </c>
      <c r="B40" s="28" t="s">
        <v>42</v>
      </c>
      <c r="C40" s="123">
        <v>1</v>
      </c>
      <c r="D40" s="2">
        <v>384.26</v>
      </c>
      <c r="E40" s="2">
        <f t="shared" si="2"/>
        <v>11689.189200000001</v>
      </c>
      <c r="F40" s="135">
        <f t="shared" si="3"/>
        <v>140270.27040000001</v>
      </c>
      <c r="G40" s="2">
        <v>3600</v>
      </c>
      <c r="H40" s="1">
        <v>3600</v>
      </c>
      <c r="I40" s="1">
        <f t="shared" si="4"/>
        <v>4800</v>
      </c>
      <c r="J40" s="1">
        <f t="shared" si="8"/>
        <v>11527.8</v>
      </c>
      <c r="K40" s="1">
        <f t="shared" si="9"/>
        <v>19213</v>
      </c>
      <c r="L40" s="125">
        <f t="shared" si="5"/>
        <v>183011.0704</v>
      </c>
    </row>
    <row r="41" spans="1:16" ht="12">
      <c r="A41" s="26">
        <v>31</v>
      </c>
      <c r="B41" s="28" t="s">
        <v>43</v>
      </c>
      <c r="C41" s="123">
        <v>1</v>
      </c>
      <c r="D41" s="2">
        <v>479.51</v>
      </c>
      <c r="E41" s="2">
        <f t="shared" si="2"/>
        <v>14586.6942</v>
      </c>
      <c r="F41" s="135">
        <f t="shared" si="3"/>
        <v>175040.33040000001</v>
      </c>
      <c r="G41" s="2">
        <v>3600</v>
      </c>
      <c r="H41" s="1">
        <v>3600</v>
      </c>
      <c r="I41" s="1">
        <f t="shared" si="4"/>
        <v>4800</v>
      </c>
      <c r="J41" s="1">
        <f t="shared" si="8"/>
        <v>14385.3</v>
      </c>
      <c r="K41" s="1">
        <f t="shared" si="9"/>
        <v>23975.5</v>
      </c>
      <c r="L41" s="125">
        <f t="shared" si="5"/>
        <v>225401.13039999999</v>
      </c>
    </row>
    <row r="42" spans="1:16" ht="12">
      <c r="A42" s="26">
        <v>54</v>
      </c>
      <c r="B42" s="28" t="s">
        <v>44</v>
      </c>
      <c r="C42" s="123">
        <v>1</v>
      </c>
      <c r="D42" s="2">
        <v>328.14</v>
      </c>
      <c r="E42" s="2">
        <f t="shared" si="2"/>
        <v>9982.0187999999998</v>
      </c>
      <c r="F42" s="135">
        <f t="shared" si="3"/>
        <v>119784.22560000001</v>
      </c>
      <c r="G42" s="2">
        <v>3600</v>
      </c>
      <c r="I42" s="1">
        <f t="shared" si="4"/>
        <v>4800</v>
      </c>
      <c r="J42" s="1">
        <f t="shared" si="8"/>
        <v>9844.1999999999989</v>
      </c>
      <c r="K42" s="1">
        <f t="shared" si="9"/>
        <v>16407</v>
      </c>
      <c r="L42" s="125">
        <f t="shared" si="5"/>
        <v>154435.42560000002</v>
      </c>
      <c r="M42" s="142">
        <f>SUM(L38:L42)</f>
        <v>1084617.652</v>
      </c>
    </row>
    <row r="43" spans="1:16" ht="12">
      <c r="A43" s="132">
        <v>46</v>
      </c>
      <c r="B43" s="133" t="s">
        <v>45</v>
      </c>
      <c r="C43" s="134">
        <v>1</v>
      </c>
      <c r="D43" s="136">
        <v>472.88</v>
      </c>
      <c r="E43" s="136">
        <f t="shared" si="2"/>
        <v>14385.009600000001</v>
      </c>
      <c r="F43" s="135">
        <f t="shared" si="3"/>
        <v>172620.1152</v>
      </c>
      <c r="G43" s="136"/>
      <c r="H43" s="135"/>
      <c r="I43" s="135">
        <f t="shared" si="4"/>
        <v>4800</v>
      </c>
      <c r="J43" s="135">
        <f t="shared" si="8"/>
        <v>14186.4</v>
      </c>
      <c r="K43" s="135">
        <f t="shared" si="9"/>
        <v>23644</v>
      </c>
      <c r="L43" s="144">
        <f t="shared" si="5"/>
        <v>215250.51519999999</v>
      </c>
    </row>
    <row r="44" spans="1:16" ht="12">
      <c r="A44" s="26">
        <v>58</v>
      </c>
      <c r="B44" s="28" t="s">
        <v>46</v>
      </c>
      <c r="C44" s="123">
        <v>1</v>
      </c>
      <c r="D44" s="2">
        <v>420.14</v>
      </c>
      <c r="E44" s="2">
        <f t="shared" si="2"/>
        <v>12780.658800000001</v>
      </c>
      <c r="F44" s="135">
        <f t="shared" si="3"/>
        <v>153367.9056</v>
      </c>
      <c r="I44" s="1">
        <f t="shared" si="4"/>
        <v>4800</v>
      </c>
      <c r="J44" s="1">
        <f t="shared" si="8"/>
        <v>12604.199999999999</v>
      </c>
      <c r="K44" s="1">
        <f t="shared" si="9"/>
        <v>21007</v>
      </c>
      <c r="L44" s="125">
        <f t="shared" si="5"/>
        <v>191779.10560000001</v>
      </c>
    </row>
    <row r="45" spans="1:16" ht="12">
      <c r="A45" s="26">
        <v>49</v>
      </c>
      <c r="B45" s="28" t="s">
        <v>47</v>
      </c>
      <c r="C45" s="123">
        <v>4</v>
      </c>
      <c r="D45" s="140">
        <v>255.16</v>
      </c>
      <c r="E45" s="140">
        <f>D45*30.42*4</f>
        <v>31047.8688</v>
      </c>
      <c r="F45" s="135">
        <f t="shared" si="3"/>
        <v>372574.42560000002</v>
      </c>
      <c r="G45" s="140">
        <f>3120*4</f>
        <v>12480</v>
      </c>
      <c r="H45" s="139"/>
      <c r="I45" s="139">
        <f>400*12*4</f>
        <v>19200</v>
      </c>
      <c r="J45" s="139">
        <f>D45*30*4</f>
        <v>30619.200000000001</v>
      </c>
      <c r="K45" s="139">
        <f>D45*50*4</f>
        <v>51032</v>
      </c>
      <c r="L45" s="125">
        <f t="shared" si="5"/>
        <v>485905.62560000003</v>
      </c>
    </row>
    <row r="46" spans="1:16" ht="12">
      <c r="A46" s="26">
        <v>50</v>
      </c>
      <c r="B46" s="28" t="s">
        <v>48</v>
      </c>
      <c r="C46" s="123">
        <v>1</v>
      </c>
      <c r="D46" s="2">
        <v>255.16</v>
      </c>
      <c r="E46" s="2">
        <f t="shared" si="2"/>
        <v>7761.9672</v>
      </c>
      <c r="F46" s="135">
        <f t="shared" si="3"/>
        <v>93143.606400000004</v>
      </c>
      <c r="G46" s="2">
        <v>3120</v>
      </c>
      <c r="I46" s="1">
        <f t="shared" si="4"/>
        <v>4800</v>
      </c>
      <c r="J46" s="1">
        <f>D46*30</f>
        <v>7654.8</v>
      </c>
      <c r="K46" s="1">
        <f>D46*50</f>
        <v>12758</v>
      </c>
      <c r="L46" s="125">
        <f t="shared" si="5"/>
        <v>121476.40640000001</v>
      </c>
      <c r="N46" s="125"/>
      <c r="O46" s="2"/>
    </row>
    <row r="47" spans="1:16" ht="12">
      <c r="A47" s="26">
        <v>51</v>
      </c>
      <c r="B47" s="28" t="s">
        <v>49</v>
      </c>
      <c r="C47" s="123">
        <v>1</v>
      </c>
      <c r="D47" s="2">
        <v>255.16</v>
      </c>
      <c r="E47" s="2">
        <f t="shared" si="2"/>
        <v>7761.9672</v>
      </c>
      <c r="F47" s="135">
        <f t="shared" si="3"/>
        <v>93143.606400000004</v>
      </c>
      <c r="G47" s="2">
        <v>3120</v>
      </c>
      <c r="I47" s="1">
        <f t="shared" si="4"/>
        <v>4800</v>
      </c>
      <c r="J47" s="1">
        <f>D47*30</f>
        <v>7654.8</v>
      </c>
      <c r="K47" s="1">
        <f>D47*50</f>
        <v>12758</v>
      </c>
      <c r="L47" s="125">
        <f t="shared" si="5"/>
        <v>121476.40640000001</v>
      </c>
      <c r="M47" s="142">
        <f>SUM(L43:L47)</f>
        <v>1135888.0592</v>
      </c>
      <c r="N47" s="145"/>
    </row>
    <row r="48" spans="1:16" s="135" customFormat="1" ht="12">
      <c r="A48" s="132">
        <v>17</v>
      </c>
      <c r="B48" s="146" t="s">
        <v>50</v>
      </c>
      <c r="C48" s="134">
        <v>3</v>
      </c>
      <c r="D48" s="136">
        <v>283.35000000000002</v>
      </c>
      <c r="E48" s="136">
        <f>D48*30.42*3</f>
        <v>25858.521000000004</v>
      </c>
      <c r="F48" s="135">
        <f t="shared" si="3"/>
        <v>310302.25200000004</v>
      </c>
      <c r="G48" s="136"/>
      <c r="I48" s="135">
        <f>400*12*3</f>
        <v>14400</v>
      </c>
      <c r="J48" s="135">
        <f>D48*30*3</f>
        <v>25501.5</v>
      </c>
      <c r="K48" s="135">
        <f>D48*50*3</f>
        <v>42502.500000000007</v>
      </c>
      <c r="L48" s="144">
        <f t="shared" si="5"/>
        <v>392706.25200000004</v>
      </c>
      <c r="M48" s="144"/>
    </row>
    <row r="49" spans="1:15" ht="12">
      <c r="A49" s="26">
        <v>17</v>
      </c>
      <c r="B49" s="30" t="s">
        <v>50</v>
      </c>
      <c r="C49" s="123">
        <v>2</v>
      </c>
      <c r="D49" s="2">
        <v>257.83999999999997</v>
      </c>
      <c r="E49" s="2">
        <f>D49*30.42*2</f>
        <v>15686.9856</v>
      </c>
      <c r="F49" s="135">
        <f t="shared" si="3"/>
        <v>188243.8272</v>
      </c>
      <c r="I49" s="1">
        <f>400*12*2</f>
        <v>9600</v>
      </c>
      <c r="J49" s="1">
        <f>D49*30*2</f>
        <v>15470.399999999998</v>
      </c>
      <c r="K49" s="1">
        <f>D49*50*2</f>
        <v>25783.999999999996</v>
      </c>
      <c r="L49" s="125">
        <f t="shared" si="5"/>
        <v>239098.22719999999</v>
      </c>
    </row>
    <row r="50" spans="1:15" ht="12">
      <c r="A50" s="26">
        <v>18</v>
      </c>
      <c r="B50" s="30" t="s">
        <v>51</v>
      </c>
      <c r="C50" s="123">
        <v>3</v>
      </c>
      <c r="D50" s="2">
        <v>261.5</v>
      </c>
      <c r="E50" s="2">
        <f>D50*30.42*3</f>
        <v>23864.49</v>
      </c>
      <c r="F50" s="135">
        <f t="shared" si="3"/>
        <v>286373.88</v>
      </c>
      <c r="I50" s="1">
        <f>400*12*3</f>
        <v>14400</v>
      </c>
      <c r="J50" s="1">
        <f>D50*30*3</f>
        <v>23535</v>
      </c>
      <c r="K50" s="1">
        <f>D50*50*3</f>
        <v>39225</v>
      </c>
      <c r="L50" s="125">
        <f t="shared" si="5"/>
        <v>363533.88</v>
      </c>
    </row>
    <row r="51" spans="1:15" ht="12">
      <c r="A51" s="26">
        <v>18</v>
      </c>
      <c r="B51" s="30" t="s">
        <v>51</v>
      </c>
      <c r="C51" s="123">
        <v>1</v>
      </c>
      <c r="D51" s="2">
        <v>241.73</v>
      </c>
      <c r="E51" s="2">
        <f t="shared" si="2"/>
        <v>7353.4265999999998</v>
      </c>
      <c r="F51" s="135">
        <f t="shared" si="3"/>
        <v>88241.119200000001</v>
      </c>
      <c r="I51" s="1">
        <f t="shared" si="4"/>
        <v>4800</v>
      </c>
      <c r="J51" s="1">
        <f>D51*30</f>
        <v>7251.9</v>
      </c>
      <c r="K51" s="1">
        <f>D51*50</f>
        <v>12086.5</v>
      </c>
      <c r="L51" s="125">
        <f>SUM(F51:K51)</f>
        <v>112379.5192</v>
      </c>
    </row>
    <row r="52" spans="1:15" ht="12">
      <c r="A52" s="26">
        <v>21</v>
      </c>
      <c r="B52" s="30" t="s">
        <v>12</v>
      </c>
      <c r="C52" s="123">
        <v>2</v>
      </c>
      <c r="D52" s="2">
        <v>224.81</v>
      </c>
      <c r="E52" s="2">
        <f>D52*30.42*2</f>
        <v>13677.440400000001</v>
      </c>
      <c r="F52" s="135">
        <f t="shared" si="3"/>
        <v>164129.28480000002</v>
      </c>
      <c r="I52" s="1">
        <f>400*12*2</f>
        <v>9600</v>
      </c>
      <c r="J52" s="1">
        <f>D52*30*2</f>
        <v>13488.6</v>
      </c>
      <c r="K52" s="1">
        <f>D52*50*2</f>
        <v>22481</v>
      </c>
      <c r="L52" s="125">
        <f t="shared" si="5"/>
        <v>209698.88480000003</v>
      </c>
    </row>
    <row r="53" spans="1:15" ht="12">
      <c r="A53" s="26">
        <v>21</v>
      </c>
      <c r="B53" s="30" t="s">
        <v>52</v>
      </c>
      <c r="C53" s="123">
        <v>1</v>
      </c>
      <c r="D53" s="2">
        <v>212.95</v>
      </c>
      <c r="E53" s="2">
        <f t="shared" si="2"/>
        <v>6477.9390000000003</v>
      </c>
      <c r="F53" s="135">
        <f t="shared" si="3"/>
        <v>77735.268000000011</v>
      </c>
      <c r="I53" s="1">
        <f t="shared" si="4"/>
        <v>4800</v>
      </c>
      <c r="J53" s="1">
        <f>D53*30</f>
        <v>6388.5</v>
      </c>
      <c r="K53" s="1">
        <f>D53*50</f>
        <v>10647.5</v>
      </c>
      <c r="L53" s="125">
        <f t="shared" si="5"/>
        <v>99571.268000000011</v>
      </c>
    </row>
    <row r="54" spans="1:15" ht="12">
      <c r="A54" s="26">
        <v>19</v>
      </c>
      <c r="B54" s="30" t="s">
        <v>53</v>
      </c>
      <c r="C54" s="123">
        <v>15</v>
      </c>
      <c r="D54" s="2">
        <v>196.3</v>
      </c>
      <c r="E54" s="2">
        <f>D54*30.42*15</f>
        <v>89571.690000000017</v>
      </c>
      <c r="F54" s="135">
        <f t="shared" si="3"/>
        <v>1074860.2800000003</v>
      </c>
      <c r="I54" s="1">
        <f>400*12*15</f>
        <v>72000</v>
      </c>
      <c r="J54" s="1">
        <f>D54*30*15</f>
        <v>88335</v>
      </c>
      <c r="K54" s="1">
        <f>D54*50*15</f>
        <v>147225</v>
      </c>
      <c r="L54" s="125">
        <f t="shared" si="5"/>
        <v>1382420.2800000003</v>
      </c>
    </row>
    <row r="55" spans="1:15" ht="12">
      <c r="A55" s="26">
        <v>19</v>
      </c>
      <c r="B55" s="30" t="s">
        <v>53</v>
      </c>
      <c r="C55" s="123">
        <v>4</v>
      </c>
      <c r="D55" s="2">
        <v>215.72</v>
      </c>
      <c r="E55" s="2">
        <f>D55*30.42*4</f>
        <v>26248.809600000001</v>
      </c>
      <c r="F55" s="135">
        <f t="shared" si="3"/>
        <v>314985.71519999998</v>
      </c>
      <c r="I55" s="1">
        <f>400*12*4</f>
        <v>19200</v>
      </c>
      <c r="J55" s="1">
        <f>D55*30*4</f>
        <v>25886.400000000001</v>
      </c>
      <c r="K55" s="1">
        <f>D55*50*4</f>
        <v>43144</v>
      </c>
      <c r="L55" s="125">
        <f t="shared" si="5"/>
        <v>403216.1152</v>
      </c>
    </row>
    <row r="56" spans="1:15" ht="12">
      <c r="A56" s="26">
        <v>19</v>
      </c>
      <c r="B56" s="30" t="s">
        <v>53</v>
      </c>
      <c r="C56" s="123">
        <v>5</v>
      </c>
      <c r="D56" s="2">
        <v>208.43</v>
      </c>
      <c r="E56" s="2">
        <f>D56*30.42*5</f>
        <v>31702.203000000005</v>
      </c>
      <c r="F56" s="135">
        <f t="shared" si="3"/>
        <v>380426.43600000005</v>
      </c>
      <c r="I56" s="1">
        <f>400*12*5</f>
        <v>24000</v>
      </c>
      <c r="J56" s="1">
        <f>D56*30*5</f>
        <v>31264.500000000004</v>
      </c>
      <c r="K56" s="1">
        <f>D56*50*5</f>
        <v>52107.5</v>
      </c>
      <c r="L56" s="125">
        <f>SUM(F56:K56)</f>
        <v>487798.43600000005</v>
      </c>
      <c r="M56" s="1"/>
    </row>
    <row r="57" spans="1:15" ht="12">
      <c r="A57" s="26">
        <v>19</v>
      </c>
      <c r="B57" s="30" t="s">
        <v>53</v>
      </c>
      <c r="C57" s="123">
        <v>3</v>
      </c>
      <c r="D57" s="2">
        <v>203.16</v>
      </c>
      <c r="E57" s="2">
        <f>D57*30.42*3</f>
        <v>18540.381600000001</v>
      </c>
      <c r="F57" s="135">
        <f t="shared" si="3"/>
        <v>222484.57920000001</v>
      </c>
      <c r="I57" s="1">
        <f>400*12*3</f>
        <v>14400</v>
      </c>
      <c r="J57" s="1">
        <f>D57*30*3</f>
        <v>18284.400000000001</v>
      </c>
      <c r="K57" s="1">
        <f>D57*50*3</f>
        <v>30474</v>
      </c>
      <c r="L57" s="125">
        <f>SUM(F57:K57)</f>
        <v>285642.9792</v>
      </c>
    </row>
    <row r="58" spans="1:15" ht="12">
      <c r="A58" s="26">
        <v>19</v>
      </c>
      <c r="B58" s="30" t="s">
        <v>53</v>
      </c>
      <c r="C58" s="123">
        <v>1</v>
      </c>
      <c r="D58" s="2">
        <v>201.08</v>
      </c>
      <c r="E58" s="2">
        <f>D58*30.42*1</f>
        <v>6116.8536000000004</v>
      </c>
      <c r="F58" s="135">
        <f t="shared" si="3"/>
        <v>73402.243199999997</v>
      </c>
      <c r="I58" s="1">
        <f t="shared" si="4"/>
        <v>4800</v>
      </c>
      <c r="J58" s="1">
        <f t="shared" ref="J58:J63" si="10">D58*30</f>
        <v>6032.4000000000005</v>
      </c>
      <c r="K58" s="1">
        <f t="shared" ref="K58:K63" si="11">D58*50</f>
        <v>10054</v>
      </c>
      <c r="L58" s="125">
        <f>SUM(F58:K58)</f>
        <v>94288.643199999991</v>
      </c>
    </row>
    <row r="59" spans="1:15" ht="12">
      <c r="A59" s="26">
        <v>19</v>
      </c>
      <c r="B59" s="30" t="s">
        <v>53</v>
      </c>
      <c r="C59" s="123">
        <v>1</v>
      </c>
      <c r="D59" s="2">
        <v>261.5</v>
      </c>
      <c r="E59" s="2">
        <f>D59*30.42*1</f>
        <v>7954.8300000000008</v>
      </c>
      <c r="F59" s="135">
        <f t="shared" si="3"/>
        <v>95457.96</v>
      </c>
      <c r="I59" s="1">
        <f t="shared" si="4"/>
        <v>4800</v>
      </c>
      <c r="J59" s="1">
        <f t="shared" si="10"/>
        <v>7845</v>
      </c>
      <c r="K59" s="1">
        <f t="shared" si="11"/>
        <v>13075</v>
      </c>
      <c r="L59" s="125">
        <f>SUM(F59:K59)</f>
        <v>121177.96</v>
      </c>
    </row>
    <row r="60" spans="1:15" ht="12">
      <c r="A60" s="26">
        <v>19</v>
      </c>
      <c r="B60" s="30" t="s">
        <v>53</v>
      </c>
      <c r="C60" s="123">
        <v>1</v>
      </c>
      <c r="D60" s="2">
        <v>216.04</v>
      </c>
      <c r="E60" s="2">
        <f>D60*30.42*1</f>
        <v>6571.9368000000004</v>
      </c>
      <c r="F60" s="135">
        <f t="shared" si="3"/>
        <v>78863.241600000008</v>
      </c>
      <c r="I60" s="1">
        <f t="shared" si="4"/>
        <v>4800</v>
      </c>
      <c r="J60" s="1">
        <f t="shared" si="10"/>
        <v>6481.2</v>
      </c>
      <c r="K60" s="1">
        <f t="shared" si="11"/>
        <v>10802</v>
      </c>
      <c r="L60" s="125">
        <f>SUM(F60:K60)</f>
        <v>100946.44160000001</v>
      </c>
      <c r="M60" s="125">
        <f>SUM(L48:L60)</f>
        <v>4292478.8864000002</v>
      </c>
      <c r="N60" s="1">
        <v>4292462.51</v>
      </c>
      <c r="O60" s="145">
        <f>N60-M60</f>
        <v>-16.376400000415742</v>
      </c>
    </row>
    <row r="61" spans="1:15" ht="12">
      <c r="A61" s="132">
        <v>37</v>
      </c>
      <c r="B61" s="133" t="s">
        <v>54</v>
      </c>
      <c r="C61" s="134">
        <v>1</v>
      </c>
      <c r="D61" s="136">
        <v>278.47000000000003</v>
      </c>
      <c r="E61" s="136">
        <f t="shared" si="2"/>
        <v>8471.0574000000015</v>
      </c>
      <c r="F61" s="135">
        <f t="shared" si="3"/>
        <v>101652.68880000002</v>
      </c>
      <c r="G61" s="136">
        <v>6518.52</v>
      </c>
      <c r="H61" s="135"/>
      <c r="I61" s="135">
        <f t="shared" si="4"/>
        <v>4800</v>
      </c>
      <c r="J61" s="135">
        <f t="shared" si="10"/>
        <v>8354.1</v>
      </c>
      <c r="K61" s="135">
        <f t="shared" si="11"/>
        <v>13923.500000000002</v>
      </c>
      <c r="L61" s="144">
        <f t="shared" si="5"/>
        <v>135248.80880000003</v>
      </c>
    </row>
    <row r="62" spans="1:15" ht="12">
      <c r="A62" s="26">
        <v>20</v>
      </c>
      <c r="B62" s="28" t="s">
        <v>55</v>
      </c>
      <c r="C62" s="123">
        <v>1</v>
      </c>
      <c r="D62" s="2">
        <v>274.8</v>
      </c>
      <c r="E62" s="2">
        <f t="shared" si="2"/>
        <v>8359.4160000000011</v>
      </c>
      <c r="F62" s="135">
        <f t="shared" si="3"/>
        <v>100312.99200000001</v>
      </c>
      <c r="I62" s="1">
        <f t="shared" si="4"/>
        <v>4800</v>
      </c>
      <c r="J62" s="1">
        <f t="shared" si="10"/>
        <v>8244</v>
      </c>
      <c r="K62" s="1">
        <f t="shared" si="11"/>
        <v>13740</v>
      </c>
      <c r="L62" s="147">
        <f t="shared" si="5"/>
        <v>127096.99200000001</v>
      </c>
    </row>
    <row r="63" spans="1:15" ht="12">
      <c r="A63" s="26">
        <v>19</v>
      </c>
      <c r="B63" s="30" t="s">
        <v>53</v>
      </c>
      <c r="C63" s="123">
        <v>1</v>
      </c>
      <c r="D63" s="2">
        <v>196.3</v>
      </c>
      <c r="E63" s="2">
        <f>D63*30.42*1</f>
        <v>5971.4460000000008</v>
      </c>
      <c r="F63" s="135">
        <f t="shared" si="3"/>
        <v>71657.352000000014</v>
      </c>
      <c r="I63" s="1">
        <f t="shared" si="4"/>
        <v>4800</v>
      </c>
      <c r="J63" s="1">
        <f t="shared" si="10"/>
        <v>5889</v>
      </c>
      <c r="K63" s="1">
        <f t="shared" si="11"/>
        <v>9815</v>
      </c>
      <c r="L63" s="147">
        <f t="shared" si="5"/>
        <v>92161.352000000014</v>
      </c>
    </row>
    <row r="64" spans="1:15" ht="12">
      <c r="A64" s="26">
        <v>20</v>
      </c>
      <c r="B64" s="28" t="s">
        <v>55</v>
      </c>
      <c r="C64" s="123">
        <v>4</v>
      </c>
      <c r="D64" s="2">
        <v>239.58</v>
      </c>
      <c r="E64" s="2">
        <f>D64*30.42*4</f>
        <v>29152.094400000002</v>
      </c>
      <c r="F64" s="135">
        <f t="shared" si="3"/>
        <v>349825.13280000002</v>
      </c>
      <c r="I64" s="1">
        <f>400*12*4</f>
        <v>19200</v>
      </c>
      <c r="J64" s="1">
        <f>D64*30*4</f>
        <v>28749.600000000002</v>
      </c>
      <c r="K64" s="1">
        <f>D64*50*4</f>
        <v>47916</v>
      </c>
      <c r="L64" s="147">
        <f t="shared" si="5"/>
        <v>445690.7328</v>
      </c>
    </row>
    <row r="65" spans="1:15" ht="12">
      <c r="A65" s="26">
        <v>20</v>
      </c>
      <c r="B65" s="28" t="s">
        <v>55</v>
      </c>
      <c r="C65" s="123">
        <v>1</v>
      </c>
      <c r="D65" s="2">
        <v>226.95</v>
      </c>
      <c r="E65" s="2">
        <f t="shared" si="2"/>
        <v>6903.8190000000004</v>
      </c>
      <c r="F65" s="135">
        <f t="shared" si="3"/>
        <v>82845.828000000009</v>
      </c>
      <c r="I65" s="1">
        <f t="shared" si="4"/>
        <v>4800</v>
      </c>
      <c r="J65" s="1">
        <f>D65*30</f>
        <v>6808.5</v>
      </c>
      <c r="K65" s="1">
        <f>D65*50</f>
        <v>11347.5</v>
      </c>
      <c r="L65" s="147">
        <f t="shared" si="5"/>
        <v>105801.82800000001</v>
      </c>
      <c r="M65" s="125">
        <f>SUM(L61:L65)</f>
        <v>905999.71360000002</v>
      </c>
      <c r="N65" s="1">
        <v>906007.55</v>
      </c>
      <c r="O65" s="145">
        <f>N65-M65</f>
        <v>7.8364000000292435</v>
      </c>
    </row>
    <row r="66" spans="1:15" ht="12">
      <c r="A66" s="132">
        <v>21</v>
      </c>
      <c r="B66" s="146" t="s">
        <v>12</v>
      </c>
      <c r="C66" s="134">
        <v>1</v>
      </c>
      <c r="D66" s="136">
        <v>224.81</v>
      </c>
      <c r="E66" s="136">
        <f>D66*30.42*1</f>
        <v>6838.7202000000007</v>
      </c>
      <c r="F66" s="135">
        <f t="shared" si="3"/>
        <v>82064.642400000012</v>
      </c>
      <c r="G66" s="136"/>
      <c r="H66" s="135"/>
      <c r="I66" s="135">
        <f>400*12*1</f>
        <v>4800</v>
      </c>
      <c r="J66" s="135">
        <f>D66*30*1</f>
        <v>6744.3</v>
      </c>
      <c r="K66" s="135">
        <f>D66*50*1</f>
        <v>11240.5</v>
      </c>
      <c r="L66" s="144">
        <f>SUM(F66:K66)</f>
        <v>104849.44240000001</v>
      </c>
    </row>
    <row r="67" spans="1:15" ht="12">
      <c r="A67" s="26">
        <v>18</v>
      </c>
      <c r="B67" s="30" t="s">
        <v>51</v>
      </c>
      <c r="C67" s="123">
        <v>2</v>
      </c>
      <c r="D67" s="2">
        <v>261.5</v>
      </c>
      <c r="E67" s="2">
        <f>D67*30.42*2</f>
        <v>15909.660000000002</v>
      </c>
      <c r="F67" s="135">
        <f t="shared" si="3"/>
        <v>190915.92</v>
      </c>
      <c r="I67" s="1">
        <f>400*12*2</f>
        <v>9600</v>
      </c>
      <c r="J67" s="1">
        <f>D67*30*2</f>
        <v>15690</v>
      </c>
      <c r="K67" s="1">
        <f>D67*50*2</f>
        <v>26150</v>
      </c>
      <c r="L67" s="125">
        <f>SUM(F67:K67)</f>
        <v>242355.92</v>
      </c>
    </row>
    <row r="68" spans="1:15" ht="12">
      <c r="A68" s="26">
        <v>19</v>
      </c>
      <c r="B68" s="30" t="s">
        <v>53</v>
      </c>
      <c r="C68" s="123">
        <v>3</v>
      </c>
      <c r="D68" s="2">
        <v>215.72</v>
      </c>
      <c r="E68" s="2">
        <f>D68*30.42*3</f>
        <v>19686.607199999999</v>
      </c>
      <c r="F68" s="135">
        <f t="shared" si="3"/>
        <v>236239.28639999998</v>
      </c>
      <c r="I68" s="1">
        <f>400*12*3</f>
        <v>14400</v>
      </c>
      <c r="J68" s="1">
        <f>D68*30*3</f>
        <v>19414.800000000003</v>
      </c>
      <c r="K68" s="1">
        <f>D68*50*3</f>
        <v>32358</v>
      </c>
      <c r="L68" s="147">
        <f>SUM(F68:K68)</f>
        <v>302412.08639999997</v>
      </c>
    </row>
    <row r="69" spans="1:15" ht="12">
      <c r="A69" s="26">
        <v>19</v>
      </c>
      <c r="B69" s="30" t="s">
        <v>53</v>
      </c>
      <c r="C69" s="123">
        <v>2</v>
      </c>
      <c r="D69" s="2">
        <v>196.3</v>
      </c>
      <c r="E69" s="2">
        <f>D69*30.42*2</f>
        <v>11942.892000000002</v>
      </c>
      <c r="F69" s="135">
        <f t="shared" si="3"/>
        <v>143314.70400000003</v>
      </c>
      <c r="I69" s="1">
        <f>400*12*2</f>
        <v>9600</v>
      </c>
      <c r="J69" s="1">
        <f>D69*30*2</f>
        <v>11778</v>
      </c>
      <c r="K69" s="1">
        <f>D69*50*2</f>
        <v>19630</v>
      </c>
      <c r="L69" s="147">
        <f>SUM(F69:K69)</f>
        <v>184322.70400000003</v>
      </c>
      <c r="M69" s="125">
        <f>SUM(L66:L69)</f>
        <v>833940.15280000004</v>
      </c>
      <c r="N69" s="1">
        <v>833932.14</v>
      </c>
      <c r="O69" s="145">
        <f>M69-N69</f>
        <v>8.0128000000258908</v>
      </c>
    </row>
    <row r="71" spans="1:15">
      <c r="C71" s="1">
        <f>SUM(C3:C69)</f>
        <v>113</v>
      </c>
      <c r="M71" s="125">
        <f>SUM(M3:M69)</f>
        <v>14549849.966399997</v>
      </c>
      <c r="N71" s="1">
        <v>14549829.67</v>
      </c>
      <c r="O71" s="145">
        <f>N71-M71</f>
        <v>-20.296399997547269</v>
      </c>
    </row>
    <row r="72" spans="1:15">
      <c r="B72" s="122" t="s">
        <v>50</v>
      </c>
    </row>
    <row r="73" spans="1:15">
      <c r="B73" s="122" t="s">
        <v>104</v>
      </c>
    </row>
    <row r="74" spans="1:15">
      <c r="B74" s="122" t="s">
        <v>105</v>
      </c>
    </row>
    <row r="75" spans="1:15">
      <c r="B75" s="122" t="s">
        <v>104</v>
      </c>
    </row>
    <row r="91" spans="3:3">
      <c r="C91" s="1">
        <f>SUM(C3:C65)</f>
        <v>105</v>
      </c>
    </row>
  </sheetData>
  <mergeCells count="1">
    <mergeCell ref="A1:K1"/>
  </mergeCells>
  <dataValidations count="3">
    <dataValidation allowBlank="1" showInputMessage="1" showErrorMessage="1" prompt="Descripción precisa de la plaza/puesto que ocupa el empleado." sqref="B2:C2"/>
    <dataValidation allowBlank="1" showInputMessage="1" showErrorMessage="1" prompt="Anotar el nivel o clave de la plaza/puesto." sqref="A2"/>
    <dataValidation allowBlank="1" showInputMessage="1" showErrorMessage="1" prompt="Indicar todas las percepciones que integran el salario mensual (sueldo, despensa, compensación, gratificación, bonos, prima vacacional, aguinaldo, etc.), así como el importe de cada percepción por plaza autorizada..." sqref="D2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75"/>
  <sheetViews>
    <sheetView tabSelected="1" zoomScale="69" zoomScaleNormal="69" workbookViewId="0">
      <selection activeCell="S57" sqref="S56:S57"/>
    </sheetView>
  </sheetViews>
  <sheetFormatPr baseColWidth="10" defaultRowHeight="11.25"/>
  <cols>
    <col min="1" max="1" width="15.83203125" style="1" customWidth="1"/>
    <col min="2" max="2" width="44.5" style="1" customWidth="1"/>
    <col min="3" max="3" width="14" style="1" customWidth="1"/>
    <col min="4" max="4" width="15.83203125" style="2" customWidth="1"/>
    <col min="5" max="5" width="16.1640625" style="2" bestFit="1" customWidth="1"/>
    <col min="6" max="6" width="15.6640625" style="2" bestFit="1" customWidth="1"/>
    <col min="7" max="7" width="14.83203125" style="1" bestFit="1" customWidth="1"/>
    <col min="8" max="8" width="15.1640625" style="1" customWidth="1"/>
    <col min="9" max="9" width="16.33203125" style="1" customWidth="1"/>
    <col min="10" max="10" width="18.33203125" style="1" customWidth="1"/>
    <col min="11" max="16384" width="12" style="1"/>
  </cols>
  <sheetData>
    <row r="1" spans="1:10" s="5" customFormat="1" ht="35.1" customHeight="1">
      <c r="A1" s="178" t="s">
        <v>106</v>
      </c>
      <c r="B1" s="179"/>
      <c r="C1" s="179"/>
      <c r="D1" s="179"/>
      <c r="E1" s="179"/>
      <c r="F1" s="179"/>
      <c r="G1" s="179"/>
      <c r="H1" s="179"/>
      <c r="I1" s="179"/>
      <c r="J1" s="179"/>
    </row>
    <row r="2" spans="1:10" s="5" customFormat="1" ht="43.15" customHeight="1">
      <c r="A2" s="4" t="s">
        <v>2</v>
      </c>
      <c r="B2" s="4" t="s">
        <v>1</v>
      </c>
      <c r="C2" s="4" t="s">
        <v>8</v>
      </c>
      <c r="D2" s="180" t="s">
        <v>9</v>
      </c>
      <c r="E2" s="181"/>
      <c r="F2" s="181"/>
      <c r="G2" s="181"/>
      <c r="H2" s="181"/>
      <c r="I2" s="181"/>
      <c r="J2" s="182"/>
    </row>
    <row r="3" spans="1:10" s="139" customFormat="1" ht="12">
      <c r="A3" s="24">
        <v>1</v>
      </c>
      <c r="B3" s="27" t="s">
        <v>10</v>
      </c>
      <c r="C3" s="28">
        <v>1</v>
      </c>
      <c r="D3" s="151">
        <v>1024.2</v>
      </c>
      <c r="E3" s="151">
        <f>D3*30.42</f>
        <v>31156.164000000004</v>
      </c>
      <c r="F3" s="151">
        <v>24000</v>
      </c>
      <c r="G3" s="151">
        <v>26016</v>
      </c>
      <c r="H3" s="151">
        <f>400*12</f>
        <v>4800</v>
      </c>
      <c r="I3" s="151">
        <f t="shared" ref="I3:I19" si="0">D3*30</f>
        <v>30726</v>
      </c>
      <c r="J3" s="151">
        <f t="shared" ref="J3:J19" si="1">D3*50</f>
        <v>51210</v>
      </c>
    </row>
    <row r="4" spans="1:10" s="139" customFormat="1" ht="12">
      <c r="A4" s="25">
        <v>35</v>
      </c>
      <c r="B4" s="28" t="s">
        <v>11</v>
      </c>
      <c r="C4" s="28">
        <v>1</v>
      </c>
      <c r="D4" s="151">
        <v>261.64</v>
      </c>
      <c r="E4" s="151">
        <f t="shared" ref="E4:E65" si="2">D4*30.42</f>
        <v>7959.0888000000004</v>
      </c>
      <c r="F4" s="151">
        <v>6518.52</v>
      </c>
      <c r="G4" s="151"/>
      <c r="H4" s="151">
        <f t="shared" ref="H4:H65" si="3">400*12</f>
        <v>4800</v>
      </c>
      <c r="I4" s="151">
        <f t="shared" si="0"/>
        <v>7849.2</v>
      </c>
      <c r="J4" s="151">
        <f t="shared" si="1"/>
        <v>13082</v>
      </c>
    </row>
    <row r="5" spans="1:10" s="139" customFormat="1" ht="12">
      <c r="A5" s="25">
        <v>21</v>
      </c>
      <c r="B5" s="28" t="s">
        <v>12</v>
      </c>
      <c r="C5" s="28">
        <v>1</v>
      </c>
      <c r="D5" s="151">
        <v>296.7</v>
      </c>
      <c r="E5" s="151">
        <f t="shared" si="2"/>
        <v>9025.6139999999996</v>
      </c>
      <c r="F5" s="151">
        <v>6518.52</v>
      </c>
      <c r="G5" s="151"/>
      <c r="H5" s="151">
        <f t="shared" si="3"/>
        <v>4800</v>
      </c>
      <c r="I5" s="151">
        <f t="shared" si="0"/>
        <v>8901</v>
      </c>
      <c r="J5" s="151">
        <f t="shared" si="1"/>
        <v>14835</v>
      </c>
    </row>
    <row r="6" spans="1:10" s="139" customFormat="1" ht="12">
      <c r="A6" s="25">
        <v>45</v>
      </c>
      <c r="B6" s="28" t="s">
        <v>13</v>
      </c>
      <c r="C6" s="28">
        <v>1</v>
      </c>
      <c r="D6" s="151">
        <v>581</v>
      </c>
      <c r="E6" s="151">
        <f t="shared" si="2"/>
        <v>17674.02</v>
      </c>
      <c r="F6" s="151"/>
      <c r="G6" s="151"/>
      <c r="H6" s="151">
        <f t="shared" si="3"/>
        <v>4800</v>
      </c>
      <c r="I6" s="151">
        <f t="shared" si="0"/>
        <v>17430</v>
      </c>
      <c r="J6" s="151">
        <f t="shared" si="1"/>
        <v>29050</v>
      </c>
    </row>
    <row r="7" spans="1:10" s="139" customFormat="1" ht="12">
      <c r="A7" s="25">
        <v>56</v>
      </c>
      <c r="B7" s="28" t="s">
        <v>14</v>
      </c>
      <c r="C7" s="28">
        <v>1</v>
      </c>
      <c r="D7" s="151">
        <v>357.56</v>
      </c>
      <c r="E7" s="151">
        <f t="shared" si="2"/>
        <v>10876.975200000001</v>
      </c>
      <c r="F7" s="151"/>
      <c r="G7" s="151"/>
      <c r="H7" s="151">
        <f t="shared" si="3"/>
        <v>4800</v>
      </c>
      <c r="I7" s="151">
        <f t="shared" si="0"/>
        <v>10726.8</v>
      </c>
      <c r="J7" s="151">
        <f t="shared" si="1"/>
        <v>17878</v>
      </c>
    </row>
    <row r="8" spans="1:10" s="139" customFormat="1" ht="12">
      <c r="A8" s="25">
        <v>39</v>
      </c>
      <c r="B8" s="28" t="s">
        <v>15</v>
      </c>
      <c r="C8" s="28">
        <v>1</v>
      </c>
      <c r="D8" s="151">
        <v>403.71</v>
      </c>
      <c r="E8" s="151">
        <f>D8*30.42</f>
        <v>12280.858200000001</v>
      </c>
      <c r="F8" s="151"/>
      <c r="G8" s="151"/>
      <c r="H8" s="151">
        <f t="shared" si="3"/>
        <v>4800</v>
      </c>
      <c r="I8" s="151">
        <f t="shared" si="0"/>
        <v>12111.3</v>
      </c>
      <c r="J8" s="151">
        <f t="shared" si="1"/>
        <v>20185.5</v>
      </c>
    </row>
    <row r="9" spans="1:10" s="139" customFormat="1" ht="12">
      <c r="A9" s="25">
        <v>53</v>
      </c>
      <c r="B9" s="28" t="s">
        <v>16</v>
      </c>
      <c r="C9" s="28">
        <v>1</v>
      </c>
      <c r="D9" s="151">
        <v>274.75</v>
      </c>
      <c r="E9" s="151">
        <f t="shared" si="2"/>
        <v>8357.8950000000004</v>
      </c>
      <c r="F9" s="151"/>
      <c r="G9" s="151"/>
      <c r="H9" s="151">
        <f t="shared" si="3"/>
        <v>4800</v>
      </c>
      <c r="I9" s="151">
        <f t="shared" si="0"/>
        <v>8242.5</v>
      </c>
      <c r="J9" s="151">
        <f t="shared" si="1"/>
        <v>13737.5</v>
      </c>
    </row>
    <row r="10" spans="1:10" s="139" customFormat="1" ht="12">
      <c r="A10" s="26">
        <v>60</v>
      </c>
      <c r="B10" s="28" t="s">
        <v>17</v>
      </c>
      <c r="C10" s="28">
        <v>1</v>
      </c>
      <c r="D10" s="151">
        <v>196.3</v>
      </c>
      <c r="E10" s="151">
        <f t="shared" si="2"/>
        <v>5971.4460000000008</v>
      </c>
      <c r="F10" s="151"/>
      <c r="G10" s="151"/>
      <c r="H10" s="151">
        <f t="shared" si="3"/>
        <v>4800</v>
      </c>
      <c r="I10" s="151">
        <f t="shared" si="0"/>
        <v>5889</v>
      </c>
      <c r="J10" s="151">
        <f t="shared" si="1"/>
        <v>9815</v>
      </c>
    </row>
    <row r="11" spans="1:10" s="139" customFormat="1" ht="12">
      <c r="A11" s="26">
        <v>3</v>
      </c>
      <c r="B11" s="28" t="s">
        <v>18</v>
      </c>
      <c r="C11" s="28">
        <v>1</v>
      </c>
      <c r="D11" s="151">
        <v>791.23</v>
      </c>
      <c r="E11" s="151">
        <f t="shared" si="2"/>
        <v>24069.216600000003</v>
      </c>
      <c r="F11" s="151">
        <v>23466.84</v>
      </c>
      <c r="G11" s="151">
        <v>23466.84</v>
      </c>
      <c r="H11" s="151">
        <f t="shared" si="3"/>
        <v>4800</v>
      </c>
      <c r="I11" s="151">
        <f t="shared" si="0"/>
        <v>23736.9</v>
      </c>
      <c r="J11" s="151">
        <f t="shared" si="1"/>
        <v>39561.5</v>
      </c>
    </row>
    <row r="12" spans="1:10" s="139" customFormat="1" ht="12">
      <c r="A12" s="26">
        <v>9</v>
      </c>
      <c r="B12" s="28" t="s">
        <v>20</v>
      </c>
      <c r="C12" s="28">
        <v>1</v>
      </c>
      <c r="D12" s="151">
        <v>328.14</v>
      </c>
      <c r="E12" s="151">
        <f t="shared" si="2"/>
        <v>9982.0187999999998</v>
      </c>
      <c r="F12" s="151">
        <v>2400</v>
      </c>
      <c r="G12" s="151">
        <v>6000</v>
      </c>
      <c r="H12" s="151">
        <f t="shared" si="3"/>
        <v>4800</v>
      </c>
      <c r="I12" s="151">
        <f t="shared" si="0"/>
        <v>9844.1999999999989</v>
      </c>
      <c r="J12" s="151">
        <f t="shared" si="1"/>
        <v>16407</v>
      </c>
    </row>
    <row r="13" spans="1:10" s="139" customFormat="1" ht="12">
      <c r="A13" s="26">
        <v>8</v>
      </c>
      <c r="B13" s="28" t="s">
        <v>21</v>
      </c>
      <c r="C13" s="28">
        <v>1</v>
      </c>
      <c r="D13" s="151">
        <v>328.14</v>
      </c>
      <c r="E13" s="151">
        <f t="shared" si="2"/>
        <v>9982.0187999999998</v>
      </c>
      <c r="F13" s="151">
        <v>6000</v>
      </c>
      <c r="G13" s="151">
        <v>6000</v>
      </c>
      <c r="H13" s="151">
        <f t="shared" si="3"/>
        <v>4800</v>
      </c>
      <c r="I13" s="151">
        <f t="shared" si="0"/>
        <v>9844.1999999999989</v>
      </c>
      <c r="J13" s="151">
        <f t="shared" si="1"/>
        <v>16407</v>
      </c>
    </row>
    <row r="14" spans="1:10" s="139" customFormat="1" ht="12">
      <c r="A14" s="26">
        <v>28</v>
      </c>
      <c r="B14" s="29" t="s">
        <v>22</v>
      </c>
      <c r="C14" s="28">
        <v>1</v>
      </c>
      <c r="D14" s="151">
        <v>328.14</v>
      </c>
      <c r="E14" s="151">
        <f t="shared" si="2"/>
        <v>9982.0187999999998</v>
      </c>
      <c r="F14" s="151">
        <v>6000</v>
      </c>
      <c r="G14" s="151">
        <v>6000</v>
      </c>
      <c r="H14" s="151">
        <f t="shared" si="3"/>
        <v>4800</v>
      </c>
      <c r="I14" s="151">
        <f t="shared" si="0"/>
        <v>9844.1999999999989</v>
      </c>
      <c r="J14" s="151">
        <f t="shared" si="1"/>
        <v>16407</v>
      </c>
    </row>
    <row r="15" spans="1:10" s="139" customFormat="1" ht="12">
      <c r="A15" s="26">
        <v>10</v>
      </c>
      <c r="B15" s="28" t="s">
        <v>23</v>
      </c>
      <c r="C15" s="28">
        <v>1</v>
      </c>
      <c r="D15" s="151">
        <v>292.48</v>
      </c>
      <c r="E15" s="151">
        <f t="shared" si="2"/>
        <v>8897.2416000000012</v>
      </c>
      <c r="F15" s="151">
        <v>3600</v>
      </c>
      <c r="G15" s="151">
        <v>3600</v>
      </c>
      <c r="H15" s="151">
        <f t="shared" si="3"/>
        <v>4800</v>
      </c>
      <c r="I15" s="151">
        <f t="shared" si="0"/>
        <v>8774.4000000000015</v>
      </c>
      <c r="J15" s="151">
        <f t="shared" si="1"/>
        <v>14624</v>
      </c>
    </row>
    <row r="16" spans="1:10" s="139" customFormat="1" ht="12">
      <c r="A16" s="26">
        <v>11</v>
      </c>
      <c r="B16" s="28" t="s">
        <v>24</v>
      </c>
      <c r="C16" s="28">
        <v>1</v>
      </c>
      <c r="D16" s="151">
        <v>273.77999999999997</v>
      </c>
      <c r="E16" s="151">
        <f t="shared" si="2"/>
        <v>8328.3876</v>
      </c>
      <c r="F16" s="151"/>
      <c r="G16" s="151">
        <v>3600</v>
      </c>
      <c r="H16" s="151">
        <f t="shared" si="3"/>
        <v>4800</v>
      </c>
      <c r="I16" s="151">
        <f t="shared" si="0"/>
        <v>8213.4</v>
      </c>
      <c r="J16" s="151">
        <f t="shared" si="1"/>
        <v>13688.999999999998</v>
      </c>
    </row>
    <row r="17" spans="1:10" s="139" customFormat="1" ht="12">
      <c r="A17" s="26">
        <v>7</v>
      </c>
      <c r="B17" s="28" t="s">
        <v>25</v>
      </c>
      <c r="C17" s="28">
        <v>1</v>
      </c>
      <c r="D17" s="151">
        <v>328.14</v>
      </c>
      <c r="E17" s="151">
        <f t="shared" si="2"/>
        <v>9982.0187999999998</v>
      </c>
      <c r="F17" s="151">
        <v>4200</v>
      </c>
      <c r="G17" s="151">
        <v>1800</v>
      </c>
      <c r="H17" s="151">
        <f t="shared" si="3"/>
        <v>4800</v>
      </c>
      <c r="I17" s="151">
        <f t="shared" si="0"/>
        <v>9844.1999999999989</v>
      </c>
      <c r="J17" s="151">
        <f t="shared" si="1"/>
        <v>16407</v>
      </c>
    </row>
    <row r="18" spans="1:10" s="139" customFormat="1" ht="12">
      <c r="A18" s="26">
        <v>7</v>
      </c>
      <c r="B18" s="28" t="s">
        <v>25</v>
      </c>
      <c r="C18" s="28">
        <v>1</v>
      </c>
      <c r="D18" s="151">
        <v>274.75</v>
      </c>
      <c r="E18" s="151">
        <f t="shared" si="2"/>
        <v>8357.8950000000004</v>
      </c>
      <c r="F18" s="151"/>
      <c r="G18" s="151"/>
      <c r="H18" s="151">
        <f t="shared" si="3"/>
        <v>4800</v>
      </c>
      <c r="I18" s="151">
        <f t="shared" si="0"/>
        <v>8242.5</v>
      </c>
      <c r="J18" s="151">
        <f t="shared" si="1"/>
        <v>13737.5</v>
      </c>
    </row>
    <row r="19" spans="1:10" s="139" customFormat="1" ht="12">
      <c r="A19" s="26">
        <v>12</v>
      </c>
      <c r="B19" s="28" t="s">
        <v>26</v>
      </c>
      <c r="C19" s="28">
        <v>1</v>
      </c>
      <c r="D19" s="151">
        <v>196.3</v>
      </c>
      <c r="E19" s="151">
        <f t="shared" si="2"/>
        <v>5971.4460000000008</v>
      </c>
      <c r="F19" s="151"/>
      <c r="G19" s="151"/>
      <c r="H19" s="151">
        <f t="shared" si="3"/>
        <v>4800</v>
      </c>
      <c r="I19" s="151">
        <f t="shared" si="0"/>
        <v>5889</v>
      </c>
      <c r="J19" s="151">
        <f t="shared" si="1"/>
        <v>9815</v>
      </c>
    </row>
    <row r="20" spans="1:10" s="139" customFormat="1" ht="12">
      <c r="A20" s="26">
        <v>12</v>
      </c>
      <c r="B20" s="28" t="s">
        <v>26</v>
      </c>
      <c r="C20" s="28">
        <v>2</v>
      </c>
      <c r="D20" s="151">
        <v>203.16</v>
      </c>
      <c r="E20" s="151">
        <f>D20*30.42*2</f>
        <v>12360.2544</v>
      </c>
      <c r="F20" s="151"/>
      <c r="G20" s="151"/>
      <c r="H20" s="151">
        <f>400*12*2</f>
        <v>9600</v>
      </c>
      <c r="I20" s="151">
        <f>D20*30*2</f>
        <v>12189.6</v>
      </c>
      <c r="J20" s="151">
        <f>D20*50*2</f>
        <v>20316</v>
      </c>
    </row>
    <row r="21" spans="1:10" s="139" customFormat="1" ht="12">
      <c r="A21" s="26">
        <v>14</v>
      </c>
      <c r="B21" s="28" t="s">
        <v>27</v>
      </c>
      <c r="C21" s="28">
        <v>1</v>
      </c>
      <c r="D21" s="151">
        <v>176.04</v>
      </c>
      <c r="E21" s="151">
        <f t="shared" si="2"/>
        <v>5355.1368000000002</v>
      </c>
      <c r="F21" s="151"/>
      <c r="G21" s="151"/>
      <c r="H21" s="151">
        <f t="shared" si="3"/>
        <v>4800</v>
      </c>
      <c r="I21" s="151">
        <f t="shared" ref="I21:I33" si="4">D21*30</f>
        <v>5281.2</v>
      </c>
      <c r="J21" s="151">
        <f t="shared" ref="J21:J33" si="5">D21*50</f>
        <v>8802</v>
      </c>
    </row>
    <row r="22" spans="1:10" s="139" customFormat="1" ht="12">
      <c r="A22" s="26">
        <v>14</v>
      </c>
      <c r="B22" s="28" t="s">
        <v>27</v>
      </c>
      <c r="C22" s="28">
        <v>1</v>
      </c>
      <c r="D22" s="151">
        <v>161.9</v>
      </c>
      <c r="E22" s="151">
        <f t="shared" si="2"/>
        <v>4924.9980000000005</v>
      </c>
      <c r="F22" s="151"/>
      <c r="G22" s="151"/>
      <c r="H22" s="151">
        <f t="shared" si="3"/>
        <v>4800</v>
      </c>
      <c r="I22" s="151">
        <f t="shared" si="4"/>
        <v>4857</v>
      </c>
      <c r="J22" s="151">
        <f t="shared" si="5"/>
        <v>8095</v>
      </c>
    </row>
    <row r="23" spans="1:10" s="139" customFormat="1" ht="12">
      <c r="A23" s="26">
        <v>13</v>
      </c>
      <c r="B23" s="28" t="s">
        <v>28</v>
      </c>
      <c r="C23" s="28">
        <v>1</v>
      </c>
      <c r="D23" s="151">
        <v>207.31</v>
      </c>
      <c r="E23" s="151">
        <f t="shared" si="2"/>
        <v>6306.3702000000003</v>
      </c>
      <c r="F23" s="151"/>
      <c r="G23" s="151"/>
      <c r="H23" s="151">
        <f t="shared" si="3"/>
        <v>4800</v>
      </c>
      <c r="I23" s="151">
        <f t="shared" si="4"/>
        <v>6219.3</v>
      </c>
      <c r="J23" s="151">
        <f t="shared" si="5"/>
        <v>10365.5</v>
      </c>
    </row>
    <row r="24" spans="1:10" s="139" customFormat="1" ht="12">
      <c r="A24" s="26">
        <v>4</v>
      </c>
      <c r="B24" s="28" t="s">
        <v>29</v>
      </c>
      <c r="C24" s="28">
        <v>1</v>
      </c>
      <c r="D24" s="151">
        <v>581.98</v>
      </c>
      <c r="E24" s="151">
        <f t="shared" si="2"/>
        <v>17703.831600000001</v>
      </c>
      <c r="F24" s="151">
        <v>17600.16</v>
      </c>
      <c r="G24" s="151">
        <v>15644.52</v>
      </c>
      <c r="H24" s="151">
        <f t="shared" si="3"/>
        <v>4800</v>
      </c>
      <c r="I24" s="151">
        <f t="shared" si="4"/>
        <v>17459.400000000001</v>
      </c>
      <c r="J24" s="151">
        <f t="shared" si="5"/>
        <v>29099</v>
      </c>
    </row>
    <row r="25" spans="1:10" s="139" customFormat="1" ht="12">
      <c r="A25" s="26">
        <v>33</v>
      </c>
      <c r="B25" s="28" t="s">
        <v>30</v>
      </c>
      <c r="C25" s="28">
        <v>1</v>
      </c>
      <c r="D25" s="151">
        <v>257.83999999999997</v>
      </c>
      <c r="E25" s="151">
        <f t="shared" si="2"/>
        <v>7843.4928</v>
      </c>
      <c r="F25" s="151"/>
      <c r="G25" s="151"/>
      <c r="H25" s="151">
        <f t="shared" si="3"/>
        <v>4800</v>
      </c>
      <c r="I25" s="151">
        <f t="shared" si="4"/>
        <v>7735.1999999999989</v>
      </c>
      <c r="J25" s="151">
        <f t="shared" si="5"/>
        <v>12891.999999999998</v>
      </c>
    </row>
    <row r="26" spans="1:10" s="139" customFormat="1" ht="12">
      <c r="A26" s="26">
        <v>43</v>
      </c>
      <c r="B26" s="28" t="s">
        <v>31</v>
      </c>
      <c r="C26" s="28">
        <v>1</v>
      </c>
      <c r="D26" s="151">
        <v>240.71</v>
      </c>
      <c r="E26" s="151">
        <f t="shared" si="2"/>
        <v>7322.3982000000005</v>
      </c>
      <c r="F26" s="151">
        <v>1800</v>
      </c>
      <c r="G26" s="151"/>
      <c r="H26" s="151">
        <f t="shared" si="3"/>
        <v>4800</v>
      </c>
      <c r="I26" s="151">
        <f t="shared" si="4"/>
        <v>7221.3</v>
      </c>
      <c r="J26" s="151">
        <f t="shared" si="5"/>
        <v>12035.5</v>
      </c>
    </row>
    <row r="27" spans="1:10" s="139" customFormat="1" ht="12">
      <c r="A27" s="26">
        <v>22</v>
      </c>
      <c r="B27" s="28" t="s">
        <v>32</v>
      </c>
      <c r="C27" s="28">
        <v>1</v>
      </c>
      <c r="D27" s="151">
        <v>328.14</v>
      </c>
      <c r="E27" s="151">
        <f t="shared" si="2"/>
        <v>9982.0187999999998</v>
      </c>
      <c r="F27" s="151">
        <v>1800</v>
      </c>
      <c r="G27" s="151"/>
      <c r="H27" s="151">
        <f t="shared" si="3"/>
        <v>4800</v>
      </c>
      <c r="I27" s="151">
        <f t="shared" si="4"/>
        <v>9844.1999999999989</v>
      </c>
      <c r="J27" s="151">
        <f t="shared" si="5"/>
        <v>16407</v>
      </c>
    </row>
    <row r="28" spans="1:10" s="139" customFormat="1" ht="12">
      <c r="A28" s="26">
        <v>26</v>
      </c>
      <c r="B28" s="28" t="s">
        <v>33</v>
      </c>
      <c r="C28" s="28">
        <v>1</v>
      </c>
      <c r="D28" s="151">
        <v>257.83999999999997</v>
      </c>
      <c r="E28" s="151">
        <f t="shared" si="2"/>
        <v>7843.4928</v>
      </c>
      <c r="F28" s="151"/>
      <c r="G28" s="151"/>
      <c r="H28" s="151">
        <f t="shared" si="3"/>
        <v>4800</v>
      </c>
      <c r="I28" s="151">
        <f t="shared" si="4"/>
        <v>7735.1999999999989</v>
      </c>
      <c r="J28" s="151">
        <f t="shared" si="5"/>
        <v>12891.999999999998</v>
      </c>
    </row>
    <row r="29" spans="1:10" s="149" customFormat="1" ht="12">
      <c r="A29" s="126">
        <v>27</v>
      </c>
      <c r="B29" s="127" t="s">
        <v>34</v>
      </c>
      <c r="C29" s="127">
        <v>1</v>
      </c>
      <c r="D29" s="152">
        <v>274.75</v>
      </c>
      <c r="E29" s="152">
        <f t="shared" si="2"/>
        <v>8357.8950000000004</v>
      </c>
      <c r="F29" s="152">
        <v>1800</v>
      </c>
      <c r="G29" s="152">
        <v>1800</v>
      </c>
      <c r="H29" s="152">
        <f t="shared" si="3"/>
        <v>4800</v>
      </c>
      <c r="I29" s="152">
        <f t="shared" si="4"/>
        <v>8242.5</v>
      </c>
      <c r="J29" s="152">
        <f t="shared" si="5"/>
        <v>13737.5</v>
      </c>
    </row>
    <row r="30" spans="1:10" s="139" customFormat="1" ht="12">
      <c r="A30" s="26">
        <v>41</v>
      </c>
      <c r="B30" s="28" t="s">
        <v>35</v>
      </c>
      <c r="C30" s="28">
        <v>1</v>
      </c>
      <c r="D30" s="151">
        <v>328.14</v>
      </c>
      <c r="E30" s="151">
        <f t="shared" si="2"/>
        <v>9982.0187999999998</v>
      </c>
      <c r="F30" s="151"/>
      <c r="G30" s="151"/>
      <c r="H30" s="151">
        <f t="shared" si="3"/>
        <v>4800</v>
      </c>
      <c r="I30" s="151">
        <f t="shared" si="4"/>
        <v>9844.1999999999989</v>
      </c>
      <c r="J30" s="151">
        <f t="shared" si="5"/>
        <v>16407</v>
      </c>
    </row>
    <row r="31" spans="1:10" s="139" customFormat="1" ht="12">
      <c r="A31" s="26">
        <v>41</v>
      </c>
      <c r="B31" s="28" t="s">
        <v>35</v>
      </c>
      <c r="C31" s="28">
        <v>1</v>
      </c>
      <c r="D31" s="151">
        <v>314.01</v>
      </c>
      <c r="E31" s="151">
        <f t="shared" si="2"/>
        <v>9552.1841999999997</v>
      </c>
      <c r="F31" s="151"/>
      <c r="G31" s="151"/>
      <c r="H31" s="151">
        <f t="shared" si="3"/>
        <v>4800</v>
      </c>
      <c r="I31" s="151">
        <f t="shared" si="4"/>
        <v>9420.2999999999993</v>
      </c>
      <c r="J31" s="151">
        <f t="shared" si="5"/>
        <v>15700.5</v>
      </c>
    </row>
    <row r="32" spans="1:10" s="139" customFormat="1" ht="12">
      <c r="A32" s="26">
        <v>57</v>
      </c>
      <c r="B32" s="28" t="s">
        <v>36</v>
      </c>
      <c r="C32" s="28">
        <v>1</v>
      </c>
      <c r="D32" s="151">
        <v>202.57</v>
      </c>
      <c r="E32" s="151">
        <f t="shared" si="2"/>
        <v>6162.1794</v>
      </c>
      <c r="F32" s="151"/>
      <c r="G32" s="151"/>
      <c r="H32" s="151">
        <f t="shared" si="3"/>
        <v>4800</v>
      </c>
      <c r="I32" s="151">
        <f t="shared" si="4"/>
        <v>6077.0999999999995</v>
      </c>
      <c r="J32" s="151">
        <f t="shared" si="5"/>
        <v>10128.5</v>
      </c>
    </row>
    <row r="33" spans="1:11" s="139" customFormat="1" ht="12">
      <c r="A33" s="26">
        <v>57</v>
      </c>
      <c r="B33" s="28" t="s">
        <v>36</v>
      </c>
      <c r="C33" s="28">
        <v>1</v>
      </c>
      <c r="D33" s="151">
        <v>187.84</v>
      </c>
      <c r="E33" s="151">
        <f t="shared" si="2"/>
        <v>5714.0928000000004</v>
      </c>
      <c r="F33" s="151"/>
      <c r="G33" s="151"/>
      <c r="H33" s="151">
        <f t="shared" si="3"/>
        <v>4800</v>
      </c>
      <c r="I33" s="151">
        <f t="shared" si="4"/>
        <v>5635.2</v>
      </c>
      <c r="J33" s="151">
        <f t="shared" si="5"/>
        <v>9392</v>
      </c>
      <c r="K33" s="140"/>
    </row>
    <row r="34" spans="1:11" s="139" customFormat="1" ht="12">
      <c r="A34" s="26">
        <v>16</v>
      </c>
      <c r="B34" s="28" t="s">
        <v>37</v>
      </c>
      <c r="C34" s="28">
        <v>6</v>
      </c>
      <c r="D34" s="151">
        <v>280.42</v>
      </c>
      <c r="E34" s="151">
        <f>D34*30.42*6</f>
        <v>51182.258400000006</v>
      </c>
      <c r="F34" s="151"/>
      <c r="G34" s="151"/>
      <c r="H34" s="151">
        <f>400*12*6</f>
        <v>28800</v>
      </c>
      <c r="I34" s="151">
        <f>D34*30*6</f>
        <v>50475.600000000006</v>
      </c>
      <c r="J34" s="151">
        <f>D34*50*6</f>
        <v>84126</v>
      </c>
    </row>
    <row r="35" spans="1:11" s="139" customFormat="1" ht="12">
      <c r="A35" s="26">
        <v>55</v>
      </c>
      <c r="B35" s="28" t="s">
        <v>38</v>
      </c>
      <c r="C35" s="28">
        <v>1</v>
      </c>
      <c r="D35" s="151">
        <v>280.42</v>
      </c>
      <c r="E35" s="151">
        <f t="shared" si="2"/>
        <v>8530.376400000001</v>
      </c>
      <c r="F35" s="151"/>
      <c r="G35" s="151"/>
      <c r="H35" s="151">
        <f t="shared" si="3"/>
        <v>4800</v>
      </c>
      <c r="I35" s="151">
        <f>D35*30</f>
        <v>8412.6</v>
      </c>
      <c r="J35" s="151">
        <f>D35*50</f>
        <v>14021</v>
      </c>
    </row>
    <row r="36" spans="1:11" s="139" customFormat="1" ht="12">
      <c r="A36" s="26">
        <v>16</v>
      </c>
      <c r="B36" s="28" t="s">
        <v>39</v>
      </c>
      <c r="C36" s="28">
        <v>2</v>
      </c>
      <c r="D36" s="151">
        <v>274.91000000000003</v>
      </c>
      <c r="E36" s="151">
        <f>D36*30.42*2</f>
        <v>16725.524400000002</v>
      </c>
      <c r="F36" s="151"/>
      <c r="G36" s="151"/>
      <c r="H36" s="151">
        <f>400*12*2</f>
        <v>9600</v>
      </c>
      <c r="I36" s="151">
        <f>D36*30*2</f>
        <v>16494.600000000002</v>
      </c>
      <c r="J36" s="151">
        <f>D36*50*2</f>
        <v>27491.000000000004</v>
      </c>
    </row>
    <row r="37" spans="1:11" s="139" customFormat="1" ht="12">
      <c r="A37" s="26">
        <v>18</v>
      </c>
      <c r="B37" s="30" t="s">
        <v>51</v>
      </c>
      <c r="C37" s="28">
        <v>1</v>
      </c>
      <c r="D37" s="151">
        <v>272.45</v>
      </c>
      <c r="E37" s="151">
        <f t="shared" si="2"/>
        <v>8287.9290000000001</v>
      </c>
      <c r="F37" s="151"/>
      <c r="G37" s="151"/>
      <c r="H37" s="151">
        <f t="shared" si="3"/>
        <v>4800</v>
      </c>
      <c r="I37" s="151">
        <f t="shared" ref="I37:I44" si="6">D37*30</f>
        <v>8173.5</v>
      </c>
      <c r="J37" s="151">
        <f t="shared" ref="J37:J44" si="7">D37*50</f>
        <v>13622.5</v>
      </c>
    </row>
    <row r="38" spans="1:11" s="139" customFormat="1" ht="12">
      <c r="A38" s="26">
        <v>5</v>
      </c>
      <c r="B38" s="28" t="s">
        <v>40</v>
      </c>
      <c r="C38" s="28">
        <v>1</v>
      </c>
      <c r="D38" s="151">
        <v>581.98</v>
      </c>
      <c r="E38" s="151">
        <f t="shared" si="2"/>
        <v>17703.831600000001</v>
      </c>
      <c r="F38" s="151">
        <v>17600.16</v>
      </c>
      <c r="G38" s="151">
        <v>15644.52</v>
      </c>
      <c r="H38" s="151">
        <f t="shared" si="3"/>
        <v>4800</v>
      </c>
      <c r="I38" s="151">
        <f t="shared" si="6"/>
        <v>17459.400000000001</v>
      </c>
      <c r="J38" s="151">
        <f t="shared" si="7"/>
        <v>29099</v>
      </c>
    </row>
    <row r="39" spans="1:11" s="139" customFormat="1" ht="12">
      <c r="A39" s="26">
        <v>29</v>
      </c>
      <c r="B39" s="28" t="s">
        <v>41</v>
      </c>
      <c r="C39" s="28">
        <v>1</v>
      </c>
      <c r="D39" s="151">
        <v>494.16</v>
      </c>
      <c r="E39" s="151">
        <f t="shared" si="2"/>
        <v>15032.347200000002</v>
      </c>
      <c r="F39" s="151"/>
      <c r="G39" s="151"/>
      <c r="H39" s="151">
        <f t="shared" si="3"/>
        <v>4800</v>
      </c>
      <c r="I39" s="151">
        <f t="shared" si="6"/>
        <v>14824.800000000001</v>
      </c>
      <c r="J39" s="151">
        <f t="shared" si="7"/>
        <v>24708</v>
      </c>
    </row>
    <row r="40" spans="1:11" s="139" customFormat="1" ht="12">
      <c r="A40" s="26">
        <v>24</v>
      </c>
      <c r="B40" s="28" t="s">
        <v>42</v>
      </c>
      <c r="C40" s="28">
        <v>1</v>
      </c>
      <c r="D40" s="151">
        <v>384.26</v>
      </c>
      <c r="E40" s="151">
        <f t="shared" si="2"/>
        <v>11689.189200000001</v>
      </c>
      <c r="F40" s="151">
        <v>3600</v>
      </c>
      <c r="G40" s="151">
        <v>3600</v>
      </c>
      <c r="H40" s="151">
        <f t="shared" si="3"/>
        <v>4800</v>
      </c>
      <c r="I40" s="151">
        <f t="shared" si="6"/>
        <v>11527.8</v>
      </c>
      <c r="J40" s="151">
        <f t="shared" si="7"/>
        <v>19213</v>
      </c>
    </row>
    <row r="41" spans="1:11" s="139" customFormat="1" ht="12">
      <c r="A41" s="26">
        <v>31</v>
      </c>
      <c r="B41" s="28" t="s">
        <v>43</v>
      </c>
      <c r="C41" s="28">
        <v>1</v>
      </c>
      <c r="D41" s="151">
        <v>479.51</v>
      </c>
      <c r="E41" s="151">
        <f t="shared" si="2"/>
        <v>14586.6942</v>
      </c>
      <c r="F41" s="151">
        <v>3600</v>
      </c>
      <c r="G41" s="151">
        <v>3600</v>
      </c>
      <c r="H41" s="151">
        <f t="shared" si="3"/>
        <v>4800</v>
      </c>
      <c r="I41" s="151">
        <f t="shared" si="6"/>
        <v>14385.3</v>
      </c>
      <c r="J41" s="151">
        <f t="shared" si="7"/>
        <v>23975.5</v>
      </c>
    </row>
    <row r="42" spans="1:11" s="139" customFormat="1" ht="12">
      <c r="A42" s="26">
        <v>54</v>
      </c>
      <c r="B42" s="28" t="s">
        <v>44</v>
      </c>
      <c r="C42" s="28">
        <v>1</v>
      </c>
      <c r="D42" s="151">
        <v>328.14</v>
      </c>
      <c r="E42" s="151">
        <f t="shared" si="2"/>
        <v>9982.0187999999998</v>
      </c>
      <c r="F42" s="151">
        <v>3600</v>
      </c>
      <c r="G42" s="151"/>
      <c r="H42" s="151">
        <f t="shared" si="3"/>
        <v>4800</v>
      </c>
      <c r="I42" s="151">
        <f t="shared" si="6"/>
        <v>9844.1999999999989</v>
      </c>
      <c r="J42" s="151">
        <f t="shared" si="7"/>
        <v>16407</v>
      </c>
    </row>
    <row r="43" spans="1:11" s="139" customFormat="1" ht="12">
      <c r="A43" s="26">
        <v>46</v>
      </c>
      <c r="B43" s="28" t="s">
        <v>45</v>
      </c>
      <c r="C43" s="28">
        <v>1</v>
      </c>
      <c r="D43" s="151">
        <v>472.88</v>
      </c>
      <c r="E43" s="151">
        <f t="shared" si="2"/>
        <v>14385.009600000001</v>
      </c>
      <c r="F43" s="151"/>
      <c r="G43" s="151"/>
      <c r="H43" s="151">
        <f t="shared" si="3"/>
        <v>4800</v>
      </c>
      <c r="I43" s="151">
        <f t="shared" si="6"/>
        <v>14186.4</v>
      </c>
      <c r="J43" s="151">
        <f t="shared" si="7"/>
        <v>23644</v>
      </c>
    </row>
    <row r="44" spans="1:11" s="139" customFormat="1" ht="12">
      <c r="A44" s="26">
        <v>58</v>
      </c>
      <c r="B44" s="28" t="s">
        <v>46</v>
      </c>
      <c r="C44" s="28">
        <v>1</v>
      </c>
      <c r="D44" s="151">
        <v>420.14</v>
      </c>
      <c r="E44" s="151">
        <f t="shared" si="2"/>
        <v>12780.658800000001</v>
      </c>
      <c r="F44" s="151"/>
      <c r="G44" s="151"/>
      <c r="H44" s="151">
        <f t="shared" si="3"/>
        <v>4800</v>
      </c>
      <c r="I44" s="151">
        <f t="shared" si="6"/>
        <v>12604.199999999999</v>
      </c>
      <c r="J44" s="151">
        <f t="shared" si="7"/>
        <v>21007</v>
      </c>
    </row>
    <row r="45" spans="1:11" s="139" customFormat="1" ht="12">
      <c r="A45" s="26">
        <v>49</v>
      </c>
      <c r="B45" s="28" t="s">
        <v>47</v>
      </c>
      <c r="C45" s="28">
        <v>4</v>
      </c>
      <c r="D45" s="151">
        <v>255.16</v>
      </c>
      <c r="E45" s="151">
        <f>D45*30.42*4</f>
        <v>31047.8688</v>
      </c>
      <c r="F45" s="151">
        <f>3120*4</f>
        <v>12480</v>
      </c>
      <c r="G45" s="151"/>
      <c r="H45" s="151">
        <f>400*12*4</f>
        <v>19200</v>
      </c>
      <c r="I45" s="151">
        <f>D45*30*4</f>
        <v>30619.200000000001</v>
      </c>
      <c r="J45" s="151">
        <f>D45*50*4</f>
        <v>51032</v>
      </c>
    </row>
    <row r="46" spans="1:11" s="139" customFormat="1" ht="12">
      <c r="A46" s="26">
        <v>50</v>
      </c>
      <c r="B46" s="28" t="s">
        <v>48</v>
      </c>
      <c r="C46" s="28">
        <v>1</v>
      </c>
      <c r="D46" s="151">
        <v>255.16</v>
      </c>
      <c r="E46" s="151">
        <f t="shared" si="2"/>
        <v>7761.9672</v>
      </c>
      <c r="F46" s="151">
        <v>3120</v>
      </c>
      <c r="G46" s="151"/>
      <c r="H46" s="151">
        <f t="shared" si="3"/>
        <v>4800</v>
      </c>
      <c r="I46" s="151">
        <f>D46*30</f>
        <v>7654.8</v>
      </c>
      <c r="J46" s="151">
        <f>D46*50</f>
        <v>12758</v>
      </c>
    </row>
    <row r="47" spans="1:11" s="139" customFormat="1" ht="12">
      <c r="A47" s="26">
        <v>51</v>
      </c>
      <c r="B47" s="28" t="s">
        <v>49</v>
      </c>
      <c r="C47" s="28">
        <v>1</v>
      </c>
      <c r="D47" s="151">
        <v>255.16</v>
      </c>
      <c r="E47" s="151">
        <f t="shared" si="2"/>
        <v>7761.9672</v>
      </c>
      <c r="F47" s="151">
        <v>3120</v>
      </c>
      <c r="G47" s="151"/>
      <c r="H47" s="151">
        <f t="shared" si="3"/>
        <v>4800</v>
      </c>
      <c r="I47" s="151">
        <f>D47*30</f>
        <v>7654.8</v>
      </c>
      <c r="J47" s="151">
        <f>D47*50</f>
        <v>12758</v>
      </c>
    </row>
    <row r="48" spans="1:11" s="148" customFormat="1" ht="12">
      <c r="A48" s="26">
        <v>17</v>
      </c>
      <c r="B48" s="30" t="s">
        <v>50</v>
      </c>
      <c r="C48" s="28">
        <v>3</v>
      </c>
      <c r="D48" s="151">
        <v>283.35000000000002</v>
      </c>
      <c r="E48" s="151">
        <f>D48*30.42*3</f>
        <v>25858.521000000004</v>
      </c>
      <c r="F48" s="151"/>
      <c r="G48" s="151"/>
      <c r="H48" s="151">
        <f>400*12*3</f>
        <v>14400</v>
      </c>
      <c r="I48" s="151">
        <f>D48*30*3</f>
        <v>25501.5</v>
      </c>
      <c r="J48" s="151">
        <f>D48*50*3</f>
        <v>42502.500000000007</v>
      </c>
    </row>
    <row r="49" spans="1:10" s="139" customFormat="1" ht="12">
      <c r="A49" s="26">
        <v>17</v>
      </c>
      <c r="B49" s="30" t="s">
        <v>50</v>
      </c>
      <c r="C49" s="28">
        <v>2</v>
      </c>
      <c r="D49" s="151">
        <v>257.83999999999997</v>
      </c>
      <c r="E49" s="151">
        <f>D49*30.42*2</f>
        <v>15686.9856</v>
      </c>
      <c r="F49" s="151"/>
      <c r="G49" s="151"/>
      <c r="H49" s="151">
        <f>400*12*2</f>
        <v>9600</v>
      </c>
      <c r="I49" s="151">
        <f>D49*30*2</f>
        <v>15470.399999999998</v>
      </c>
      <c r="J49" s="151">
        <f>D49*50*2</f>
        <v>25783.999999999996</v>
      </c>
    </row>
    <row r="50" spans="1:10" s="139" customFormat="1" ht="12">
      <c r="A50" s="26">
        <v>18</v>
      </c>
      <c r="B50" s="30" t="s">
        <v>51</v>
      </c>
      <c r="C50" s="28">
        <v>3</v>
      </c>
      <c r="D50" s="151">
        <v>261.5</v>
      </c>
      <c r="E50" s="151">
        <f>D50*30.42*3</f>
        <v>23864.49</v>
      </c>
      <c r="F50" s="151"/>
      <c r="G50" s="151"/>
      <c r="H50" s="151">
        <f>400*12*3</f>
        <v>14400</v>
      </c>
      <c r="I50" s="151">
        <f>D50*30*3</f>
        <v>23535</v>
      </c>
      <c r="J50" s="151">
        <f>D50*50*3</f>
        <v>39225</v>
      </c>
    </row>
    <row r="51" spans="1:10" s="139" customFormat="1" ht="12">
      <c r="A51" s="26">
        <v>18</v>
      </c>
      <c r="B51" s="30" t="s">
        <v>51</v>
      </c>
      <c r="C51" s="28">
        <v>1</v>
      </c>
      <c r="D51" s="151">
        <v>241.73</v>
      </c>
      <c r="E51" s="151">
        <f t="shared" si="2"/>
        <v>7353.4265999999998</v>
      </c>
      <c r="F51" s="151"/>
      <c r="G51" s="151"/>
      <c r="H51" s="151">
        <f t="shared" si="3"/>
        <v>4800</v>
      </c>
      <c r="I51" s="151">
        <f>D51*30</f>
        <v>7251.9</v>
      </c>
      <c r="J51" s="151">
        <f>D51*50</f>
        <v>12086.5</v>
      </c>
    </row>
    <row r="52" spans="1:10" s="139" customFormat="1" ht="12">
      <c r="A52" s="26">
        <v>21</v>
      </c>
      <c r="B52" s="30" t="s">
        <v>12</v>
      </c>
      <c r="C52" s="28">
        <v>2</v>
      </c>
      <c r="D52" s="151">
        <v>224.81</v>
      </c>
      <c r="E52" s="151">
        <f>D52*30.42*2</f>
        <v>13677.440400000001</v>
      </c>
      <c r="F52" s="151"/>
      <c r="G52" s="151"/>
      <c r="H52" s="151">
        <f>400*12*2</f>
        <v>9600</v>
      </c>
      <c r="I52" s="151">
        <f>D52*30*2</f>
        <v>13488.6</v>
      </c>
      <c r="J52" s="151">
        <f>D52*50*2</f>
        <v>22481</v>
      </c>
    </row>
    <row r="53" spans="1:10" s="139" customFormat="1" ht="12">
      <c r="A53" s="26">
        <v>21</v>
      </c>
      <c r="B53" s="30" t="s">
        <v>52</v>
      </c>
      <c r="C53" s="28">
        <v>1</v>
      </c>
      <c r="D53" s="151">
        <v>212.95</v>
      </c>
      <c r="E53" s="151">
        <f t="shared" si="2"/>
        <v>6477.9390000000003</v>
      </c>
      <c r="F53" s="151"/>
      <c r="G53" s="151"/>
      <c r="H53" s="151">
        <f t="shared" si="3"/>
        <v>4800</v>
      </c>
      <c r="I53" s="151">
        <f>D53*30</f>
        <v>6388.5</v>
      </c>
      <c r="J53" s="151">
        <f>D53*50</f>
        <v>10647.5</v>
      </c>
    </row>
    <row r="54" spans="1:10" s="139" customFormat="1" ht="12">
      <c r="A54" s="26">
        <v>19</v>
      </c>
      <c r="B54" s="30" t="s">
        <v>53</v>
      </c>
      <c r="C54" s="28">
        <v>15</v>
      </c>
      <c r="D54" s="151">
        <v>196.3</v>
      </c>
      <c r="E54" s="151">
        <f>D54*30.42*15</f>
        <v>89571.690000000017</v>
      </c>
      <c r="F54" s="151"/>
      <c r="G54" s="151"/>
      <c r="H54" s="151">
        <f>400*12*15</f>
        <v>72000</v>
      </c>
      <c r="I54" s="151">
        <f>D54*30*15</f>
        <v>88335</v>
      </c>
      <c r="J54" s="151">
        <f>D54*50*15</f>
        <v>147225</v>
      </c>
    </row>
    <row r="55" spans="1:10" s="139" customFormat="1" ht="12">
      <c r="A55" s="26">
        <v>19</v>
      </c>
      <c r="B55" s="30" t="s">
        <v>53</v>
      </c>
      <c r="C55" s="28">
        <v>4</v>
      </c>
      <c r="D55" s="151">
        <v>215.72</v>
      </c>
      <c r="E55" s="151">
        <f>D55*30.42*4</f>
        <v>26248.809600000001</v>
      </c>
      <c r="F55" s="151"/>
      <c r="G55" s="151"/>
      <c r="H55" s="151">
        <f>400*12*4</f>
        <v>19200</v>
      </c>
      <c r="I55" s="151">
        <f>D55*30*4</f>
        <v>25886.400000000001</v>
      </c>
      <c r="J55" s="151">
        <f>D55*50*4</f>
        <v>43144</v>
      </c>
    </row>
    <row r="56" spans="1:10" s="139" customFormat="1" ht="12">
      <c r="A56" s="26">
        <v>19</v>
      </c>
      <c r="B56" s="30" t="s">
        <v>53</v>
      </c>
      <c r="C56" s="28">
        <v>5</v>
      </c>
      <c r="D56" s="151">
        <v>208.43</v>
      </c>
      <c r="E56" s="151">
        <f>D56*30.42*5</f>
        <v>31702.203000000005</v>
      </c>
      <c r="F56" s="151"/>
      <c r="G56" s="151"/>
      <c r="H56" s="151">
        <f>400*12*5</f>
        <v>24000</v>
      </c>
      <c r="I56" s="151">
        <f>D56*30*5</f>
        <v>31264.500000000004</v>
      </c>
      <c r="J56" s="151">
        <f>D56*50*5</f>
        <v>52107.5</v>
      </c>
    </row>
    <row r="57" spans="1:10" s="139" customFormat="1" ht="12">
      <c r="A57" s="26">
        <v>19</v>
      </c>
      <c r="B57" s="30" t="s">
        <v>53</v>
      </c>
      <c r="C57" s="28">
        <v>3</v>
      </c>
      <c r="D57" s="151">
        <v>203.16</v>
      </c>
      <c r="E57" s="151">
        <f>D57*30.42*3</f>
        <v>18540.381600000001</v>
      </c>
      <c r="F57" s="151"/>
      <c r="G57" s="151"/>
      <c r="H57" s="151">
        <f>400*12*3</f>
        <v>14400</v>
      </c>
      <c r="I57" s="151">
        <f>D57*30*3</f>
        <v>18284.400000000001</v>
      </c>
      <c r="J57" s="151">
        <f>D57*50*3</f>
        <v>30474</v>
      </c>
    </row>
    <row r="58" spans="1:10" s="139" customFormat="1" ht="12">
      <c r="A58" s="26">
        <v>19</v>
      </c>
      <c r="B58" s="30" t="s">
        <v>53</v>
      </c>
      <c r="C58" s="28">
        <v>1</v>
      </c>
      <c r="D58" s="151">
        <v>201.08</v>
      </c>
      <c r="E58" s="151">
        <f>D58*30.42*1</f>
        <v>6116.8536000000004</v>
      </c>
      <c r="F58" s="151"/>
      <c r="G58" s="151"/>
      <c r="H58" s="151">
        <f t="shared" si="3"/>
        <v>4800</v>
      </c>
      <c r="I58" s="151">
        <f t="shared" ref="I58:I63" si="8">D58*30</f>
        <v>6032.4000000000005</v>
      </c>
      <c r="J58" s="151">
        <f t="shared" ref="J58:J63" si="9">D58*50</f>
        <v>10054</v>
      </c>
    </row>
    <row r="59" spans="1:10" s="139" customFormat="1" ht="12">
      <c r="A59" s="26">
        <v>19</v>
      </c>
      <c r="B59" s="30" t="s">
        <v>53</v>
      </c>
      <c r="C59" s="28">
        <v>1</v>
      </c>
      <c r="D59" s="151">
        <v>261.5</v>
      </c>
      <c r="E59" s="151">
        <f>D59*30.42*1</f>
        <v>7954.8300000000008</v>
      </c>
      <c r="F59" s="151"/>
      <c r="G59" s="151"/>
      <c r="H59" s="151">
        <f t="shared" si="3"/>
        <v>4800</v>
      </c>
      <c r="I59" s="151">
        <f t="shared" si="8"/>
        <v>7845</v>
      </c>
      <c r="J59" s="151">
        <f t="shared" si="9"/>
        <v>13075</v>
      </c>
    </row>
    <row r="60" spans="1:10" s="139" customFormat="1" ht="12">
      <c r="A60" s="26">
        <v>19</v>
      </c>
      <c r="B60" s="30" t="s">
        <v>53</v>
      </c>
      <c r="C60" s="28">
        <v>1</v>
      </c>
      <c r="D60" s="151">
        <v>216.04</v>
      </c>
      <c r="E60" s="151">
        <f>D60*30.42*1</f>
        <v>6571.9368000000004</v>
      </c>
      <c r="F60" s="151"/>
      <c r="G60" s="151"/>
      <c r="H60" s="151">
        <f t="shared" si="3"/>
        <v>4800</v>
      </c>
      <c r="I60" s="151">
        <f t="shared" si="8"/>
        <v>6481.2</v>
      </c>
      <c r="J60" s="151">
        <f t="shared" si="9"/>
        <v>10802</v>
      </c>
    </row>
    <row r="61" spans="1:10" s="139" customFormat="1" ht="12">
      <c r="A61" s="26">
        <v>37</v>
      </c>
      <c r="B61" s="28" t="s">
        <v>54</v>
      </c>
      <c r="C61" s="28">
        <v>1</v>
      </c>
      <c r="D61" s="151">
        <v>278.47000000000003</v>
      </c>
      <c r="E61" s="151">
        <f t="shared" si="2"/>
        <v>8471.0574000000015</v>
      </c>
      <c r="F61" s="151">
        <v>6518.52</v>
      </c>
      <c r="G61" s="151"/>
      <c r="H61" s="151">
        <f t="shared" si="3"/>
        <v>4800</v>
      </c>
      <c r="I61" s="151">
        <f t="shared" si="8"/>
        <v>8354.1</v>
      </c>
      <c r="J61" s="151">
        <f t="shared" si="9"/>
        <v>13923.500000000002</v>
      </c>
    </row>
    <row r="62" spans="1:10" s="139" customFormat="1" ht="12">
      <c r="A62" s="26">
        <v>20</v>
      </c>
      <c r="B62" s="28" t="s">
        <v>55</v>
      </c>
      <c r="C62" s="28">
        <v>1</v>
      </c>
      <c r="D62" s="151">
        <v>274.8</v>
      </c>
      <c r="E62" s="151">
        <f t="shared" si="2"/>
        <v>8359.4160000000011</v>
      </c>
      <c r="F62" s="151"/>
      <c r="G62" s="151"/>
      <c r="H62" s="151">
        <f t="shared" si="3"/>
        <v>4800</v>
      </c>
      <c r="I62" s="151">
        <f t="shared" si="8"/>
        <v>8244</v>
      </c>
      <c r="J62" s="151">
        <f t="shared" si="9"/>
        <v>13740</v>
      </c>
    </row>
    <row r="63" spans="1:10" s="139" customFormat="1" ht="12">
      <c r="A63" s="26">
        <v>19</v>
      </c>
      <c r="B63" s="30" t="s">
        <v>53</v>
      </c>
      <c r="C63" s="28">
        <v>1</v>
      </c>
      <c r="D63" s="151">
        <v>196.3</v>
      </c>
      <c r="E63" s="151">
        <f>D63*30.42*1</f>
        <v>5971.4460000000008</v>
      </c>
      <c r="F63" s="151"/>
      <c r="G63" s="151"/>
      <c r="H63" s="151">
        <f t="shared" si="3"/>
        <v>4800</v>
      </c>
      <c r="I63" s="151">
        <f t="shared" si="8"/>
        <v>5889</v>
      </c>
      <c r="J63" s="151">
        <f t="shared" si="9"/>
        <v>9815</v>
      </c>
    </row>
    <row r="64" spans="1:10" s="139" customFormat="1" ht="12">
      <c r="A64" s="26">
        <v>20</v>
      </c>
      <c r="B64" s="28" t="s">
        <v>55</v>
      </c>
      <c r="C64" s="28">
        <v>4</v>
      </c>
      <c r="D64" s="151">
        <v>239.58</v>
      </c>
      <c r="E64" s="151">
        <f>D64*30.42*4</f>
        <v>29152.094400000002</v>
      </c>
      <c r="F64" s="151"/>
      <c r="G64" s="151"/>
      <c r="H64" s="151">
        <f>400*12*4</f>
        <v>19200</v>
      </c>
      <c r="I64" s="151">
        <f>D64*30*4</f>
        <v>28749.600000000002</v>
      </c>
      <c r="J64" s="151">
        <f>D64*50*4</f>
        <v>47916</v>
      </c>
    </row>
    <row r="65" spans="1:10" s="139" customFormat="1" ht="12">
      <c r="A65" s="26">
        <v>20</v>
      </c>
      <c r="B65" s="28" t="s">
        <v>55</v>
      </c>
      <c r="C65" s="28">
        <v>1</v>
      </c>
      <c r="D65" s="151">
        <v>226.95</v>
      </c>
      <c r="E65" s="151">
        <f t="shared" si="2"/>
        <v>6903.8190000000004</v>
      </c>
      <c r="F65" s="151"/>
      <c r="G65" s="151"/>
      <c r="H65" s="151">
        <f t="shared" si="3"/>
        <v>4800</v>
      </c>
      <c r="I65" s="151">
        <f>D65*30</f>
        <v>6808.5</v>
      </c>
      <c r="J65" s="151">
        <f>D65*50</f>
        <v>11347.5</v>
      </c>
    </row>
    <row r="66" spans="1:10" s="139" customFormat="1" ht="12">
      <c r="A66" s="26">
        <v>21</v>
      </c>
      <c r="B66" s="30" t="s">
        <v>12</v>
      </c>
      <c r="C66" s="28">
        <v>1</v>
      </c>
      <c r="D66" s="151">
        <v>224.81</v>
      </c>
      <c r="E66" s="151">
        <f>D66*30.42*1</f>
        <v>6838.7202000000007</v>
      </c>
      <c r="F66" s="151"/>
      <c r="G66" s="151"/>
      <c r="H66" s="151">
        <f>400*12*1</f>
        <v>4800</v>
      </c>
      <c r="I66" s="151">
        <f>D66*30*1</f>
        <v>6744.3</v>
      </c>
      <c r="J66" s="151">
        <f>D66*50*1</f>
        <v>11240.5</v>
      </c>
    </row>
    <row r="67" spans="1:10" s="139" customFormat="1" ht="12">
      <c r="A67" s="26">
        <v>18</v>
      </c>
      <c r="B67" s="30" t="s">
        <v>51</v>
      </c>
      <c r="C67" s="28">
        <v>2</v>
      </c>
      <c r="D67" s="151">
        <v>261.5</v>
      </c>
      <c r="E67" s="151">
        <f>D67*30.42*2</f>
        <v>15909.660000000002</v>
      </c>
      <c r="F67" s="151"/>
      <c r="G67" s="151"/>
      <c r="H67" s="151">
        <f>400*12*2</f>
        <v>9600</v>
      </c>
      <c r="I67" s="151">
        <f>D67*30*2</f>
        <v>15690</v>
      </c>
      <c r="J67" s="151">
        <f>D67*50*2</f>
        <v>26150</v>
      </c>
    </row>
    <row r="68" spans="1:10" s="139" customFormat="1" ht="12">
      <c r="A68" s="26">
        <v>19</v>
      </c>
      <c r="B68" s="30" t="s">
        <v>53</v>
      </c>
      <c r="C68" s="28">
        <v>3</v>
      </c>
      <c r="D68" s="151">
        <v>215.72</v>
      </c>
      <c r="E68" s="151">
        <f>D68*30.42*3</f>
        <v>19686.607199999999</v>
      </c>
      <c r="F68" s="151"/>
      <c r="G68" s="151"/>
      <c r="H68" s="151">
        <f>400*12*3</f>
        <v>14400</v>
      </c>
      <c r="I68" s="151">
        <f>D68*30*3</f>
        <v>19414.800000000003</v>
      </c>
      <c r="J68" s="151">
        <f>D68*50*3</f>
        <v>32358</v>
      </c>
    </row>
    <row r="69" spans="1:10" s="139" customFormat="1" ht="12">
      <c r="A69" s="26">
        <v>19</v>
      </c>
      <c r="B69" s="30" t="s">
        <v>53</v>
      </c>
      <c r="C69" s="28">
        <v>2</v>
      </c>
      <c r="D69" s="151">
        <v>196.3</v>
      </c>
      <c r="E69" s="151">
        <f>D69*30.42*2</f>
        <v>11942.892000000002</v>
      </c>
      <c r="F69" s="151"/>
      <c r="G69" s="151"/>
      <c r="H69" s="151">
        <f>400*12*2</f>
        <v>9600</v>
      </c>
      <c r="I69" s="151">
        <f>D69*30*2</f>
        <v>11778</v>
      </c>
      <c r="J69" s="151">
        <f>D69*50*2</f>
        <v>19630</v>
      </c>
    </row>
    <row r="70" spans="1:10" s="139" customFormat="1">
      <c r="D70" s="147"/>
      <c r="E70" s="147"/>
      <c r="F70" s="147"/>
      <c r="G70" s="147"/>
      <c r="H70" s="147"/>
      <c r="I70" s="147"/>
      <c r="J70" s="147"/>
    </row>
    <row r="71" spans="1:10">
      <c r="C71" s="1">
        <f t="shared" ref="C71:J71" si="10">SUM(C3:C69)</f>
        <v>113</v>
      </c>
      <c r="D71" s="147">
        <f t="shared" si="10"/>
        <v>20392.780000000006</v>
      </c>
      <c r="E71" s="150">
        <f t="shared" si="10"/>
        <v>938583.54720000003</v>
      </c>
      <c r="F71" s="150">
        <f t="shared" si="10"/>
        <v>159342.72</v>
      </c>
      <c r="G71" s="150">
        <f t="shared" si="10"/>
        <v>116771.88</v>
      </c>
      <c r="H71" s="150">
        <f t="shared" si="10"/>
        <v>542400</v>
      </c>
      <c r="I71" s="150">
        <f t="shared" si="10"/>
        <v>925624.80000000028</v>
      </c>
      <c r="J71" s="150">
        <f t="shared" si="10"/>
        <v>1542708</v>
      </c>
    </row>
    <row r="72" spans="1:10">
      <c r="B72" s="122"/>
      <c r="D72" s="125"/>
      <c r="E72" s="125"/>
      <c r="F72" s="125"/>
      <c r="G72" s="125"/>
      <c r="H72" s="125"/>
      <c r="I72" s="125"/>
      <c r="J72" s="125"/>
    </row>
    <row r="73" spans="1:10">
      <c r="B73" s="122"/>
    </row>
    <row r="74" spans="1:10">
      <c r="B74" s="122"/>
    </row>
    <row r="75" spans="1:10">
      <c r="B75" s="122"/>
    </row>
  </sheetData>
  <mergeCells count="2">
    <mergeCell ref="A1:J1"/>
    <mergeCell ref="D2:J2"/>
  </mergeCells>
  <dataValidations count="3">
    <dataValidation allowBlank="1" showInputMessage="1" showErrorMessage="1" prompt="Indicar todas las percepciones que integran el salario mensual (sueldo, despensa, compensación, gratificación, bonos, prima vacacional, aguinaldo, etc.), así como el importe de cada percepción por plaza autorizada..." sqref="D2"/>
    <dataValidation allowBlank="1" showInputMessage="1" showErrorMessage="1" prompt="Anotar el nivel o clave de la plaza/puesto." sqref="A2"/>
    <dataValidation allowBlank="1" showInputMessage="1" showErrorMessage="1" prompt="Descripción precisa de la plaza/puesto que ocupa el empleado." sqref="B2:C2"/>
  </dataValidations>
  <pageMargins left="0.70866141732283472" right="0.70866141732283472" top="0.74803149606299213" bottom="0.74803149606299213" header="0.31496062992125984" footer="0.31496062992125984"/>
  <pageSetup scale="61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Hoja1</vt:lpstr>
      <vt:lpstr>2013 ejemplo</vt:lpstr>
      <vt:lpstr>Hoja2</vt:lpstr>
      <vt:lpstr>buena 2015</vt:lpstr>
      <vt:lpstr>TSSA 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AUXILIARCON</cp:lastModifiedBy>
  <cp:lastPrinted>2015-09-23T18:32:36Z</cp:lastPrinted>
  <dcterms:created xsi:type="dcterms:W3CDTF">2012-12-11T21:14:25Z</dcterms:created>
  <dcterms:modified xsi:type="dcterms:W3CDTF">2015-12-08T16:39:16Z</dcterms:modified>
</cp:coreProperties>
</file>